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983"/>
  </bookViews>
  <sheets>
    <sheet name="封面" sheetId="54" r:id="rId1"/>
    <sheet name="目录" sheetId="53" r:id="rId2"/>
    <sheet name="表1 " sheetId="17" r:id="rId3"/>
    <sheet name="表2 " sheetId="18" r:id="rId4"/>
    <sheet name="表3" sheetId="39" r:id="rId5"/>
    <sheet name="表4 " sheetId="20" r:id="rId6"/>
    <sheet name="表5 " sheetId="21" r:id="rId7"/>
    <sheet name="表6 " sheetId="22" r:id="rId8"/>
    <sheet name="表7 " sheetId="23" r:id="rId9"/>
    <sheet name="表8 " sheetId="24" r:id="rId10"/>
    <sheet name="表9 " sheetId="51" r:id="rId11"/>
    <sheet name="表10" sheetId="52" r:id="rId12"/>
    <sheet name="表11 " sheetId="26" r:id="rId13"/>
    <sheet name="表12" sheetId="27" r:id="rId14"/>
    <sheet name="表13" sheetId="28" r:id="rId15"/>
    <sheet name="表14" sheetId="29" r:id="rId16"/>
    <sheet name="表15" sheetId="30" r:id="rId17"/>
    <sheet name="表16" sheetId="44" r:id="rId18"/>
    <sheet name="表17" sheetId="45" r:id="rId19"/>
    <sheet name="表18" sheetId="46" r:id="rId20"/>
    <sheet name="表19" sheetId="47" r:id="rId21"/>
    <sheet name="表20" sheetId="48" r:id="rId22"/>
    <sheet name="表21" sheetId="36" r:id="rId23"/>
    <sheet name="表22" sheetId="37" r:id="rId24"/>
    <sheet name="表23" sheetId="1" r:id="rId25"/>
    <sheet name="表24" sheetId="2" r:id="rId26"/>
    <sheet name="表25" sheetId="11" r:id="rId27"/>
    <sheet name="表26" sheetId="40" r:id="rId28"/>
    <sheet name="表27" sheetId="5" r:id="rId29"/>
    <sheet name="表28" sheetId="4" r:id="rId30"/>
    <sheet name="表29" sheetId="13" r:id="rId31"/>
    <sheet name="表30" sheetId="14" r:id="rId32"/>
    <sheet name="表31" sheetId="9" r:id="rId33"/>
    <sheet name="表32" sheetId="10" r:id="rId34"/>
  </sheets>
  <externalReferences>
    <externalReference r:id="rId35"/>
  </externalReferences>
  <definedNames>
    <definedName name="_xlnm._FilterDatabase" localSheetId="5" hidden="1">'表4 '!$A$4:$B$514</definedName>
    <definedName name="_xlnm._FilterDatabase" localSheetId="6" hidden="1">'表5 '!$A$4:$C$69</definedName>
    <definedName name="_xlnm._FilterDatabase" localSheetId="2" hidden="1">'表1 '!#REF!</definedName>
    <definedName name="_xlnm._FilterDatabase" localSheetId="11" hidden="1">表10!#REF!</definedName>
    <definedName name="_xlnm._FilterDatabase" localSheetId="4" hidden="1">表3!#REF!</definedName>
    <definedName name="_xlnm.Print_Area" localSheetId="2">'表1 '!$A$1:$G$28</definedName>
    <definedName name="_xlnm.Print_Area" localSheetId="12">'表11 '!$A$1:$G$21</definedName>
    <definedName name="_xlnm.Print_Area" localSheetId="13">表12!$A$1:$G$24</definedName>
    <definedName name="_xlnm.Print_Area" localSheetId="14">表13!$A$1:$F$20</definedName>
    <definedName name="_xlnm.Print_Area" localSheetId="15">表14!$A$1:$G$28</definedName>
    <definedName name="_xlnm.Print_Area" localSheetId="17">表16!$A$1:$E$14</definedName>
    <definedName name="_xlnm.Print_Area" localSheetId="18">表17!$A$1:$E$15</definedName>
    <definedName name="_xlnm.Print_Area" localSheetId="19">表18!$A$1:$E$14</definedName>
    <definedName name="_xlnm.Print_Area" localSheetId="20">表19!$A$1:$E$15</definedName>
    <definedName name="_xlnm.Print_Area" localSheetId="22">表21!$A$1:$D$21</definedName>
    <definedName name="_xlnm.Print_Area" localSheetId="23">表22!$A$1:$D$19</definedName>
    <definedName name="_xlnm.Print_Area" localSheetId="4">表3!$A$1:$G$28</definedName>
    <definedName name="_xlnm.Print_Area" localSheetId="8">'表7 '!#REF!</definedName>
    <definedName name="_xlnm.Print_Titles" localSheetId="15">表14!$1:$4</definedName>
    <definedName name="_xlnm.Print_Titles" localSheetId="16">表15!$2:$2</definedName>
    <definedName name="_xlnm.Print_Titles" localSheetId="21">表20!$A$2:$IV$4</definedName>
    <definedName name="_xlnm.Print_Titles" localSheetId="5">'表4 '!$1:$4</definedName>
    <definedName name="_xlnm.Print_Titles" localSheetId="6">'表5 '!$4:$5</definedName>
    <definedName name="_xlnm.Print_Titles" localSheetId="8">'表7 '!#REF!</definedName>
    <definedName name="_xlnm.Print_Titles" localSheetId="9">'表8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<sst xmlns="http://schemas.openxmlformats.org/spreadsheetml/2006/main" count="1423" uniqueCount="864">
  <si>
    <t>财政决算报告附件：</t>
  </si>
  <si>
    <t>石泉县2023年财政决算（草案）                
和2024年上半年财政预算执行情况报表</t>
  </si>
  <si>
    <t>石泉县财政局</t>
  </si>
  <si>
    <t>目     录</t>
  </si>
  <si>
    <t>一、2023年财政决算报表</t>
  </si>
  <si>
    <t>1</t>
  </si>
  <si>
    <t>石泉县2023年一般公共预算收入执行情况比较表</t>
  </si>
  <si>
    <t>2</t>
  </si>
  <si>
    <t>石泉县2023年一般公共预算支出执行情况比较表</t>
  </si>
  <si>
    <t>3</t>
  </si>
  <si>
    <t>石泉县2023年本级一般公共预算收入执行情况比较表</t>
  </si>
  <si>
    <t>4</t>
  </si>
  <si>
    <t>石泉县2023年一般公共预算支出功能分类决算表</t>
  </si>
  <si>
    <t>5</t>
  </si>
  <si>
    <t>石泉县2023年一般公共预算基本支出经济分类决算表</t>
  </si>
  <si>
    <t>6</t>
  </si>
  <si>
    <t>石泉县2023年全县一般公共预算收支平衡情况表</t>
  </si>
  <si>
    <t>7</t>
  </si>
  <si>
    <t>石泉县2023年本级一般公共预算收支平衡情况表</t>
  </si>
  <si>
    <t>8</t>
  </si>
  <si>
    <t>石泉县2023年一般公共预算专项转移支付情况表</t>
  </si>
  <si>
    <t>9</t>
  </si>
  <si>
    <t>石泉县2023年度地方政府债务余额情况表</t>
  </si>
  <si>
    <t>10</t>
  </si>
  <si>
    <t>石泉县2023年度新增政府专项债券资金使用情况表</t>
  </si>
  <si>
    <t>11</t>
  </si>
  <si>
    <t>石泉县2023年政府性基金预算收入决算表</t>
  </si>
  <si>
    <t>12</t>
  </si>
  <si>
    <t>石泉县2023年政府性基金预算支出决算表</t>
  </si>
  <si>
    <t>13</t>
  </si>
  <si>
    <t>石泉县2023年本级政府性基金预算收入决算表</t>
  </si>
  <si>
    <t>14</t>
  </si>
  <si>
    <t>石泉县2023年本级政府性基金预算支出决算表</t>
  </si>
  <si>
    <t>15</t>
  </si>
  <si>
    <t>石泉县2023年政府性基金转移支付情况表</t>
  </si>
  <si>
    <t>16</t>
  </si>
  <si>
    <t>石泉县2023年国有资本经营预算收入决算表</t>
  </si>
  <si>
    <t>17</t>
  </si>
  <si>
    <t>石泉县2023年国有资本经营预算支出决算表</t>
  </si>
  <si>
    <t>18</t>
  </si>
  <si>
    <t>石泉县2023年本级国有资本经营预算收入决算表</t>
  </si>
  <si>
    <t>19</t>
  </si>
  <si>
    <t>石泉县2023年本级国有资本经营预算支出决算表</t>
  </si>
  <si>
    <t>20</t>
  </si>
  <si>
    <t>石泉县2023年国有资本经营预算转移支付情况表</t>
  </si>
  <si>
    <t>21</t>
  </si>
  <si>
    <t>石泉县2023年社会保险基金预算收入决算表</t>
  </si>
  <si>
    <t>22</t>
  </si>
  <si>
    <t>石泉县2023年社会保险基金预算支出决算表</t>
  </si>
  <si>
    <t>二、2024年上半年财政预算执行情况报表</t>
  </si>
  <si>
    <t>23</t>
  </si>
  <si>
    <t>石泉县2024年1-6月份一般公共预算收入执行情况比较表</t>
  </si>
  <si>
    <t>24</t>
  </si>
  <si>
    <t>石泉县2024年1-6月份一般公共预算支出执行情况比较表</t>
  </si>
  <si>
    <t>25</t>
  </si>
  <si>
    <t>石泉县2024年1-6月份本级一般公共预算收入执行情况比较表</t>
  </si>
  <si>
    <t>26</t>
  </si>
  <si>
    <t>石泉县2024年1-6月份本级一般公共预算支出执行情况比较表</t>
  </si>
  <si>
    <t>27</t>
  </si>
  <si>
    <t>石泉县2024年1-6月份政府基金收入执行情况比较表</t>
  </si>
  <si>
    <t>28</t>
  </si>
  <si>
    <t>石泉县2024年1-6月份政府基金支出执行情况比较表</t>
  </si>
  <si>
    <t>29</t>
  </si>
  <si>
    <t>石泉县2024年1-6月份本级政府基金收入执行情况比较表</t>
  </si>
  <si>
    <t>30</t>
  </si>
  <si>
    <t>石泉县2024年1-6月份本级政府基金支出执行情况比较表</t>
  </si>
  <si>
    <t>31</t>
  </si>
  <si>
    <t>石泉县2024年1-6月社会保险基金预算收入执行表</t>
  </si>
  <si>
    <t>32</t>
  </si>
  <si>
    <t>石泉县2024年1-6月社会保险基金预算支出执行表</t>
  </si>
  <si>
    <t>表1</t>
  </si>
  <si>
    <t>单位：万元</t>
  </si>
  <si>
    <t>项       目</t>
  </si>
  <si>
    <t xml:space="preserve">2022年    决算数   </t>
  </si>
  <si>
    <t>2023年</t>
  </si>
  <si>
    <r>
      <rPr>
        <sz val="11"/>
        <rFont val="黑体"/>
        <charset val="134"/>
      </rPr>
      <t xml:space="preserve">完成调整 </t>
    </r>
    <r>
      <rPr>
        <sz val="11"/>
        <rFont val="黑体"/>
        <charset val="134"/>
      </rPr>
      <t xml:space="preserve">  预算%</t>
    </r>
  </si>
  <si>
    <t>比上年±%</t>
  </si>
  <si>
    <t>预算数</t>
  </si>
  <si>
    <r>
      <rPr>
        <sz val="12"/>
        <rFont val="黑体"/>
        <charset val="134"/>
      </rPr>
      <t xml:space="preserve">调整 </t>
    </r>
    <r>
      <rPr>
        <sz val="12"/>
        <rFont val="黑体"/>
        <charset val="134"/>
      </rPr>
      <t xml:space="preserve">           </t>
    </r>
    <r>
      <rPr>
        <sz val="12"/>
        <rFont val="黑体"/>
        <charset val="134"/>
      </rPr>
      <t>预算数</t>
    </r>
  </si>
  <si>
    <t>决算数</t>
  </si>
  <si>
    <t>一、税收收入</t>
  </si>
  <si>
    <t xml:space="preserve">    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</si>
  <si>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</si>
  <si>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</si>
  <si>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</si>
  <si>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</si>
  <si>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</si>
  <si>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</si>
  <si>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</si>
  <si>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</si>
  <si>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</si>
  <si>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</si>
  <si>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</si>
  <si>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</t>
  </si>
  <si>
    <t xml:space="preserve">    环境保护税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</si>
  <si>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</si>
  <si>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</si>
  <si>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</si>
  <si>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</si>
  <si>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</si>
  <si>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政府住房基金收入</t>
  </si>
  <si>
    <t xml:space="preserve">    其他收入</t>
  </si>
  <si>
    <t>合　　　　计</t>
  </si>
  <si>
    <t>表2</t>
  </si>
  <si>
    <t>2022年
决算数</t>
  </si>
  <si>
    <t>完成调整 预算%</t>
  </si>
  <si>
    <t>调整     预算数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</si>
  <si>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</si>
  <si>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</si>
  <si>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</si>
  <si>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</si>
  <si>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</si>
  <si>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</si>
  <si>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</si>
  <si>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</si>
  <si>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</si>
  <si>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</si>
  <si>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</si>
  <si>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</si>
  <si>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</si>
  <si>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</si>
  <si>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</si>
  <si>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</si>
  <si>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</si>
  <si>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</si>
  <si>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</si>
  <si>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</si>
  <si>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</si>
  <si>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</si>
  <si>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</si>
  <si>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</si>
  <si>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</si>
  <si>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合　　计</t>
  </si>
  <si>
    <t>表3</t>
  </si>
  <si>
    <t>完成调整   预算%</t>
  </si>
  <si>
    <t>　　增值税</t>
  </si>
  <si>
    <t>表4</t>
  </si>
  <si>
    <t>项目</t>
  </si>
  <si>
    <t>合计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</si>
  <si>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</si>
  <si>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</si>
  <si>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</si>
  <si>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</si>
  <si>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</si>
  <si>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代表工作</t>
  </si>
  <si>
    <t xml:space="preserve">    其他人大事务</t>
  </si>
  <si>
    <t xml:space="preserve">  政协事务</t>
  </si>
  <si>
    <t xml:space="preserve">    政协会议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</si>
  <si>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</si>
  <si>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</si>
  <si>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</si>
  <si>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</si>
  <si>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专项业务及机关事务管理</t>
  </si>
  <si>
    <t xml:space="preserve">    信访事务</t>
  </si>
  <si>
    <t xml:space="preserve">    事业运行</t>
  </si>
  <si>
    <t xml:space="preserve">    其他政府办公厅(室)及相关机构事务支出</t>
  </si>
  <si>
    <t xml:space="preserve">  发展与改革事务</t>
  </si>
  <si>
    <t xml:space="preserve">    其他发展与改革事务</t>
  </si>
  <si>
    <t xml:space="preserve">  统计信息事务</t>
  </si>
  <si>
    <t xml:space="preserve">    专项统计业务</t>
  </si>
  <si>
    <t xml:space="preserve">    专项普查活动</t>
  </si>
  <si>
    <t xml:space="preserve">    其他统计信息事务</t>
  </si>
  <si>
    <t xml:space="preserve">  财政事务</t>
  </si>
  <si>
    <t xml:space="preserve">    信息化建设</t>
  </si>
  <si>
    <t xml:space="preserve">    财政委托业务支出</t>
  </si>
  <si>
    <t xml:space="preserve">    其他财政事务</t>
  </si>
  <si>
    <t xml:space="preserve">  税收事务</t>
  </si>
  <si>
    <t xml:space="preserve">    税收业务</t>
  </si>
  <si>
    <t xml:space="preserve">  审计事务</t>
  </si>
  <si>
    <t xml:space="preserve">    审计业务</t>
  </si>
  <si>
    <t xml:space="preserve">  纪检监察事务</t>
  </si>
  <si>
    <t xml:space="preserve">    巡视工作</t>
  </si>
  <si>
    <t xml:space="preserve">    其他纪检监察事务</t>
  </si>
  <si>
    <t xml:space="preserve">  商贸事务</t>
  </si>
  <si>
    <t xml:space="preserve">    招商引资</t>
  </si>
  <si>
    <t xml:space="preserve">    其他商贸事务支出</t>
  </si>
  <si>
    <t xml:space="preserve">  知识产权事务</t>
  </si>
  <si>
    <t xml:space="preserve">    知识产权宏观管理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</si>
  <si>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</si>
  <si>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</si>
  <si>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</si>
  <si>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</si>
  <si>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</si>
  <si>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</si>
  <si>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</si>
  <si>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</si>
  <si>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</si>
  <si>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其他党委办公厅（室）及相关机构事务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</si>
  <si>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</si>
  <si>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</si>
  <si>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</si>
  <si>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</si>
  <si>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</si>
  <si>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</si>
  <si>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</si>
  <si>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其他共产党事务支出(款)</t>
  </si>
  <si>
    <t xml:space="preserve">  市场监督管理事务</t>
  </si>
  <si>
    <t xml:space="preserve">    药品事务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</si>
  <si>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</si>
  <si>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</si>
  <si>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</si>
  <si>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</t>
  </si>
  <si>
    <t xml:space="preserve">    其他一般公共服务支出</t>
  </si>
  <si>
    <t>公共安全支出</t>
  </si>
  <si>
    <t xml:space="preserve">  武装警察部队(款)</t>
  </si>
  <si>
    <t xml:space="preserve">    武装警察部队(款)</t>
  </si>
  <si>
    <t xml:space="preserve">  公安</t>
  </si>
  <si>
    <t xml:space="preserve">    执法办案</t>
  </si>
  <si>
    <t xml:space="preserve">    特别业务</t>
  </si>
  <si>
    <t xml:space="preserve">    其他公安支出</t>
  </si>
  <si>
    <t xml:space="preserve">  检察</t>
  </si>
  <si>
    <t xml:space="preserve">    其他检察支出</t>
  </si>
  <si>
    <t xml:space="preserve">  法院</t>
  </si>
  <si>
    <t xml:space="preserve">   “两庭”建设</t>
  </si>
  <si>
    <t xml:space="preserve">  司法</t>
  </si>
  <si>
    <t xml:space="preserve">    基层司法业务</t>
  </si>
  <si>
    <t xml:space="preserve">    普法宣传</t>
  </si>
  <si>
    <t xml:space="preserve">    公共法律服务</t>
  </si>
  <si>
    <t xml:space="preserve">    其他司法支出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</si>
  <si>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</si>
  <si>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</si>
  <si>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</si>
  <si>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</si>
  <si>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</si>
  <si>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</si>
  <si>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</si>
  <si>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</si>
  <si>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</si>
  <si>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</si>
  <si>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</si>
  <si>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</si>
  <si>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</si>
  <si>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</si>
  <si>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</si>
  <si>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特殊教育</t>
  </si>
  <si>
    <t xml:space="preserve">    特殊学校教育</t>
  </si>
  <si>
    <t xml:space="preserve">  进修及培训</t>
  </si>
  <si>
    <t xml:space="preserve">    干部教育</t>
  </si>
  <si>
    <t xml:space="preserve">    培训支出 </t>
  </si>
  <si>
    <t>教育费附加安排的支出</t>
  </si>
  <si>
    <t xml:space="preserve">    农村中小学校舍建设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</si>
  <si>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</si>
  <si>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</si>
  <si>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</si>
  <si>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</si>
  <si>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</si>
  <si>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</si>
  <si>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</si>
  <si>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科技条件与服务</t>
  </si>
  <si>
    <t xml:space="preserve">    科技条件专项</t>
  </si>
  <si>
    <t xml:space="preserve">    其他科技条件与服务支出</t>
  </si>
  <si>
    <t xml:space="preserve">  科学技术普及</t>
  </si>
  <si>
    <t xml:space="preserve">    科普活动</t>
  </si>
  <si>
    <t xml:space="preserve">    科技馆站</t>
  </si>
  <si>
    <t xml:space="preserve">    其他科学技术普及支出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</si>
  <si>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</si>
  <si>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</si>
  <si>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</si>
  <si>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</si>
  <si>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文化活动</t>
  </si>
  <si>
    <t xml:space="preserve">    群众文化</t>
  </si>
  <si>
    <t xml:space="preserve">    文化创作与保护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</si>
  <si>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</si>
  <si>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</si>
  <si>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</si>
  <si>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</si>
  <si>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博物馆</t>
  </si>
  <si>
    <t xml:space="preserve">    文物保护</t>
  </si>
  <si>
    <t xml:space="preserve">  体育</t>
  </si>
  <si>
    <t xml:space="preserve">    体育竞赛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</si>
  <si>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</si>
  <si>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</si>
  <si>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</si>
  <si>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</si>
  <si>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电影</t>
  </si>
  <si>
    <t xml:space="preserve">  广播电视</t>
  </si>
  <si>
    <t xml:space="preserve">     行政运行</t>
  </si>
  <si>
    <t xml:space="preserve">     一般行政管理事务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</si>
  <si>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</si>
  <si>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</si>
  <si>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</si>
  <si>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</si>
  <si>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</si>
  <si>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</si>
  <si>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</si>
  <si>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</si>
  <si>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社会保险经办机构</t>
  </si>
  <si>
    <t xml:space="preserve">    其他人力资源和社会保障管理事务支出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</si>
  <si>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</si>
  <si>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</si>
  <si>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</si>
  <si>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</si>
  <si>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</si>
  <si>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</si>
  <si>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</si>
  <si>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</si>
  <si>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就业补助</t>
  </si>
  <si>
    <t xml:space="preserve">    公益性岗位补贴</t>
  </si>
  <si>
    <t xml:space="preserve">    其他就业补助支出</t>
  </si>
  <si>
    <t xml:space="preserve">  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</si>
  <si>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</si>
  <si>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</si>
  <si>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</si>
  <si>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</si>
  <si>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</si>
  <si>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</si>
  <si>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</si>
  <si>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</si>
  <si>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</si>
  <si>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</si>
  <si>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</si>
  <si>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</si>
  <si>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</si>
  <si>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</si>
  <si>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</si>
  <si>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</si>
  <si>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</si>
  <si>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</si>
  <si>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残疾人生活和护理补贴</t>
  </si>
  <si>
    <t xml:space="preserve">    其他残疾人事业支出</t>
  </si>
  <si>
    <t xml:space="preserve">  红十字事业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</si>
  <si>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</si>
  <si>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</si>
  <si>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</si>
  <si>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</si>
  <si>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</si>
  <si>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</si>
  <si>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财政对基本养老保险基金的补助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</si>
  <si>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</si>
  <si>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</si>
  <si>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退役军人管理事务</t>
  </si>
  <si>
    <t xml:space="preserve">    拥军优属</t>
  </si>
  <si>
    <t xml:space="preserve">    其他退役军人管理事务支出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</si>
  <si>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</si>
  <si>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</si>
  <si>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</si>
  <si>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</si>
  <si>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</si>
  <si>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</si>
  <si>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</si>
  <si>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</si>
  <si>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妇幼保健医院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</si>
  <si>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</si>
  <si>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</si>
  <si>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</si>
  <si>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</si>
  <si>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</si>
  <si>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</si>
  <si>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</si>
  <si>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</si>
  <si>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</si>
  <si>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</si>
  <si>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</si>
  <si>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</si>
  <si>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</si>
  <si>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中医（民族医）药专项</t>
  </si>
  <si>
    <t xml:space="preserve">    其他中医药支出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</si>
  <si>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</si>
  <si>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</si>
  <si>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</si>
  <si>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</si>
  <si>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事业单位医疗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</si>
  <si>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</si>
  <si>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</si>
  <si>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</si>
  <si>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</si>
  <si>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</si>
  <si>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</si>
  <si>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</si>
  <si>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</si>
  <si>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医疗保障管理事务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</si>
  <si>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</si>
  <si>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</si>
  <si>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</si>
  <si>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</si>
  <si>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</si>
  <si>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</si>
  <si>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</si>
  <si>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环境保护法规、规划及标准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</si>
  <si>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</si>
  <si>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</si>
  <si>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</si>
  <si>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</si>
  <si>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</si>
  <si>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</si>
  <si>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</si>
  <si>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</si>
  <si>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</si>
  <si>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</si>
  <si>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</si>
  <si>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</si>
  <si>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</si>
  <si>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</si>
  <si>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</si>
  <si>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</si>
  <si>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其他天然林保护支出</t>
  </si>
  <si>
    <t xml:space="preserve">  退耕还林还草</t>
  </si>
  <si>
    <t xml:space="preserve">    退耕现金</t>
  </si>
  <si>
    <t xml:space="preserve">  能源节约（款）</t>
  </si>
  <si>
    <t xml:space="preserve">    能源节约（项）</t>
  </si>
  <si>
    <t xml:space="preserve">  污染减排</t>
  </si>
  <si>
    <t xml:space="preserve">    生态环境执法监察</t>
  </si>
  <si>
    <t xml:space="preserve">  循环经济（款）</t>
  </si>
  <si>
    <t xml:space="preserve">    循环经济（项）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</si>
  <si>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</si>
  <si>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</si>
  <si>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</si>
  <si>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</si>
  <si>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其他城乡社区管理事务支出</t>
  </si>
  <si>
    <t xml:space="preserve">  城乡社区规划与管理（款）</t>
  </si>
  <si>
    <t xml:space="preserve">    城乡社区规划与管理（项）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</si>
  <si>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</si>
  <si>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</si>
  <si>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</si>
  <si>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</si>
  <si>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</si>
  <si>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</si>
  <si>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</si>
  <si>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</si>
  <si>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</si>
  <si>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</si>
  <si>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</si>
  <si>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一般行政管理事务支出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</si>
  <si>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</si>
  <si>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</si>
  <si>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</si>
  <si>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</si>
  <si>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</si>
  <si>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防灾救灾</t>
  </si>
  <si>
    <t xml:space="preserve">    稳定农民收入补贴</t>
  </si>
  <si>
    <t xml:space="preserve">    农业生产发展</t>
  </si>
  <si>
    <t xml:space="preserve">    农村合作经济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</si>
  <si>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</si>
  <si>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</si>
  <si>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</si>
  <si>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</si>
  <si>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</si>
  <si>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</si>
  <si>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</si>
  <si>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</si>
  <si>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</si>
  <si>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</si>
  <si>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</si>
  <si>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</si>
  <si>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</si>
  <si>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</si>
  <si>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</si>
  <si>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林业草原防灾减灾</t>
  </si>
  <si>
    <t xml:space="preserve">    其他林业和草原支出</t>
  </si>
  <si>
    <t xml:space="preserve">  水利</t>
  </si>
  <si>
    <t xml:space="preserve">    水利工程建设</t>
  </si>
  <si>
    <t xml:space="preserve">    水利工程运行与维护</t>
  </si>
  <si>
    <t xml:space="preserve">    水土保持</t>
  </si>
  <si>
    <t xml:space="preserve">    水资源节约管理与保护</t>
  </si>
  <si>
    <t xml:space="preserve">    防汛</t>
  </si>
  <si>
    <t xml:space="preserve">    抗旱</t>
  </si>
  <si>
    <t xml:space="preserve">    农村水利</t>
  </si>
  <si>
    <t xml:space="preserve">    江河湖库水系综合整治</t>
  </si>
  <si>
    <t xml:space="preserve">    农村供水</t>
  </si>
  <si>
    <t xml:space="preserve">    其他水利支出</t>
  </si>
  <si>
    <t xml:space="preserve">  巩固脱贫衔接乡村振兴</t>
  </si>
  <si>
    <t xml:space="preserve">    农村基础设施建设</t>
  </si>
  <si>
    <t xml:space="preserve">    生产发展</t>
  </si>
  <si>
    <t xml:space="preserve">    贷款奖补和贴息</t>
  </si>
  <si>
    <t xml:space="preserve">    其他巩固脱贫衔接乡村振兴支出</t>
  </si>
  <si>
    <t xml:space="preserve">  农村综合改革</t>
  </si>
  <si>
    <t xml:space="preserve">    对村级公益事业建设的补助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</si>
  <si>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</si>
  <si>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</si>
  <si>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</si>
  <si>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</si>
  <si>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</si>
  <si>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</si>
  <si>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</si>
  <si>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</si>
  <si>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</si>
  <si>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</si>
  <si>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</si>
  <si>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</si>
  <si>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</si>
  <si>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</si>
  <si>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</si>
  <si>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</si>
  <si>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公路运输管理</t>
  </si>
  <si>
    <t xml:space="preserve">    水路运输管理</t>
  </si>
  <si>
    <t xml:space="preserve">    其他公路水路运输支出</t>
  </si>
  <si>
    <t xml:space="preserve">  铁路运输</t>
  </si>
  <si>
    <t xml:space="preserve">     铁路路网建设</t>
  </si>
  <si>
    <t xml:space="preserve">     其他铁路运输支出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</si>
  <si>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</si>
  <si>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</si>
  <si>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</si>
  <si>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</si>
  <si>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</si>
  <si>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</si>
  <si>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</si>
  <si>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</si>
  <si>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</si>
  <si>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</si>
  <si>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</si>
  <si>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工业和信息产业监管</t>
  </si>
  <si>
    <t xml:space="preserve">    其他工业和信息产业监管支出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</si>
  <si>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</si>
  <si>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</si>
  <si>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</si>
  <si>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</si>
  <si>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</si>
  <si>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其他资源勘探工业信息等支出(项)</t>
  </si>
  <si>
    <t>商业服务业等支出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</si>
  <si>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</si>
  <si>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</si>
  <si>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</si>
  <si>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</si>
  <si>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其他商业服务业等支出（款）</t>
  </si>
  <si>
    <t xml:space="preserve">    其他商业服务业等支出（项）</t>
  </si>
  <si>
    <t>金融支出</t>
  </si>
  <si>
    <t xml:space="preserve">  金融发展支出</t>
  </si>
  <si>
    <t xml:space="preserve">    其他金融发展支出</t>
  </si>
  <si>
    <t xml:space="preserve">    利息费用补贴支出</t>
  </si>
  <si>
    <t xml:space="preserve">  其他金融支出(款)</t>
  </si>
  <si>
    <t xml:space="preserve">    其他金融支出(项)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</si>
  <si>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</si>
  <si>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</si>
  <si>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</si>
  <si>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</si>
  <si>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其他自然资源事务支出</t>
  </si>
  <si>
    <t xml:space="preserve">  气象事务</t>
  </si>
  <si>
    <t xml:space="preserve">    气象服务</t>
  </si>
  <si>
    <t>住房保障支出</t>
  </si>
  <si>
    <t xml:space="preserve">  保障性安居工程支出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</si>
  <si>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</si>
  <si>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</si>
  <si>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</si>
  <si>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</si>
  <si>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保障性租赁住房</t>
  </si>
  <si>
    <t xml:space="preserve">    其他保障性安居工程支出</t>
  </si>
  <si>
    <t xml:space="preserve">  城乡社区住宅</t>
  </si>
  <si>
    <t xml:space="preserve">    公有住房建设和维修改造支出</t>
  </si>
  <si>
    <t>粮油物资储备支出</t>
  </si>
  <si>
    <t xml:space="preserve">  粮油物资事务</t>
  </si>
  <si>
    <t xml:space="preserve">    粮食财务挂账利息补贴</t>
  </si>
  <si>
    <t xml:space="preserve">    粮食风险基金</t>
  </si>
  <si>
    <t xml:space="preserve">    其他粮油事务支出</t>
  </si>
  <si>
    <t xml:space="preserve">  粮油储备</t>
  </si>
  <si>
    <t xml:space="preserve">    其他粮油储备支出</t>
  </si>
  <si>
    <t xml:space="preserve">  重要商品储备</t>
  </si>
  <si>
    <t xml:space="preserve">    应急物资储备</t>
  </si>
  <si>
    <t>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</si>
  <si>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</si>
  <si>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</si>
  <si>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</si>
  <si>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</si>
  <si>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</si>
  <si>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</si>
  <si>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</si>
  <si>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自然灾害防治</t>
  </si>
  <si>
    <t xml:space="preserve">    地质灾害防治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</si>
  <si>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</si>
  <si>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</si>
  <si>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</si>
  <si>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</si>
  <si>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</si>
  <si>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>其他支出</t>
  </si>
  <si>
    <t xml:space="preserve">  其他支出</t>
  </si>
  <si>
    <t xml:space="preserve">    其他支出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</si>
  <si>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</si>
  <si>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</si>
  <si>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</si>
  <si>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</si>
  <si>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</si>
  <si>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r>
      <rPr>
        <sz val="12"/>
        <color indexed="8"/>
        <rFont val="黑体"/>
        <charset val="134"/>
      </rPr>
      <t>表</t>
    </r>
    <r>
      <rPr>
        <sz val="12"/>
        <color indexed="8"/>
        <rFont val="Arial"/>
        <charset val="134"/>
      </rPr>
      <t>5</t>
    </r>
  </si>
  <si>
    <t>2023年一般公共预算基本支出经济分类决算表</t>
  </si>
  <si>
    <t>科目名称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</si>
  <si>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</si>
  <si>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</si>
  <si>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</si>
  <si>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</si>
  <si>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</si>
  <si>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</si>
  <si>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</si>
  <si>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</si>
  <si>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</si>
  <si>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</si>
  <si>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</si>
  <si>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</si>
  <si>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</si>
  <si>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</si>
  <si>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</si>
  <si>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</si>
  <si>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</si>
  <si>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</si>
  <si>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</si>
  <si>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</si>
  <si>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</si>
  <si>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</si>
  <si>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</si>
  <si>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</si>
  <si>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</si>
  <si>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</si>
  <si>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</si>
  <si>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</si>
  <si>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</si>
  <si>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</si>
  <si>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</si>
  <si>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</si>
  <si>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</si>
  <si>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</si>
  <si>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</si>
  <si>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</si>
  <si>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</si>
  <si>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</si>
  <si>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</si>
  <si>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</si>
  <si>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</si>
  <si>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</si>
  <si>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</si>
  <si>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</si>
  <si>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</si>
  <si>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</si>
  <si>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</si>
  <si>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</si>
  <si>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</si>
  <si>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</si>
  <si>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</si>
  <si>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</si>
  <si>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</si>
  <si>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</si>
  <si>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</si>
  <si>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</si>
  <si>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>表6</t>
  </si>
  <si>
    <t>项    目</t>
  </si>
  <si>
    <t>金  额</t>
  </si>
  <si>
    <t>全县地方一般公共预算收入</t>
  </si>
  <si>
    <t>全县地方一般公共预算支出</t>
  </si>
  <si>
    <t>转移性收入</t>
  </si>
  <si>
    <t>上解支出</t>
  </si>
  <si>
    <t>一般债务（债券）转贷收入</t>
  </si>
  <si>
    <t>政府债务还本支出</t>
  </si>
  <si>
    <t>上年结余</t>
  </si>
  <si>
    <t>调出资金</t>
  </si>
  <si>
    <t>调入资金等</t>
  </si>
  <si>
    <t>收入总计</t>
  </si>
  <si>
    <t>支出总计</t>
  </si>
  <si>
    <t>年终结余</t>
  </si>
  <si>
    <r>
      <rPr>
        <sz val="12"/>
        <rFont val="宋体"/>
        <charset val="134"/>
      </rPr>
      <t xml:space="preserve">减： </t>
    </r>
    <r>
      <rPr>
        <sz val="12"/>
        <rFont val="宋体"/>
        <charset val="134"/>
      </rPr>
      <t>结转下年支出</t>
    </r>
  </si>
  <si>
    <t>年终净结余</t>
  </si>
  <si>
    <t xml:space="preserve">   其中：当年结余</t>
  </si>
  <si>
    <t>表7</t>
  </si>
  <si>
    <t>减： 结转下年支出</t>
  </si>
  <si>
    <t>表8</t>
  </si>
  <si>
    <t>县本级</t>
  </si>
  <si>
    <t>镇级</t>
  </si>
  <si>
    <t>十四、资源勘探工业信息等支出</t>
  </si>
  <si>
    <t>二十二、其他支出</t>
  </si>
  <si>
    <t>二十三、债务付息支出</t>
  </si>
  <si>
    <t>二十四、债务发行费用支出</t>
  </si>
  <si>
    <t>表9</t>
  </si>
  <si>
    <t>单位:万元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</si>
  <si>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</si>
  <si>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</si>
  <si>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</si>
  <si>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</si>
  <si>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</si>
  <si>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</si>
  <si>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</si>
  <si>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</si>
  <si>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</si>
  <si>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</si>
  <si>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</t>
  </si>
  <si>
    <t>本年地方政府债务(转贷)收入</t>
  </si>
  <si>
    <t xml:space="preserve">    其中：新增债券收入</t>
  </si>
  <si>
    <t xml:space="preserve">          再融资债券收入</t>
  </si>
  <si>
    <t>本年地方政府债务还本支出</t>
  </si>
  <si>
    <t xml:space="preserve">    其中：本级预算债券还本支出</t>
  </si>
  <si>
    <t xml:space="preserve">          再融资债券还本支出</t>
  </si>
  <si>
    <t>本年采用其他方式化解的债务本金</t>
  </si>
  <si>
    <t>本年地方政府债务付息支出</t>
  </si>
  <si>
    <t>年末地方政府债务余额</t>
  </si>
  <si>
    <t xml:space="preserve">    其中：1-3年到期债务</t>
  </si>
  <si>
    <t xml:space="preserve">          3-10年（不含3年）到期债务</t>
  </si>
  <si>
    <t xml:space="preserve">          10年以上（不含10年）到期债务</t>
  </si>
  <si>
    <t>表10</t>
  </si>
  <si>
    <t>序号</t>
  </si>
  <si>
    <t>项目信息</t>
  </si>
  <si>
    <t>债券资金使用情况</t>
  </si>
  <si>
    <t>备注</t>
  </si>
  <si>
    <t>项目名称</t>
  </si>
  <si>
    <t>领域</t>
  </si>
  <si>
    <t>项目类型</t>
  </si>
  <si>
    <t>建设状态（未开工/在建/竣工）</t>
  </si>
  <si>
    <t>当年发行金额</t>
  </si>
  <si>
    <t>财政支出  金额</t>
  </si>
  <si>
    <t>债券名称</t>
  </si>
  <si>
    <t>石泉县红花北片区棚户区改造项目</t>
  </si>
  <si>
    <t>保障性安居工程</t>
  </si>
  <si>
    <t>棚户区改造</t>
  </si>
  <si>
    <t>在建</t>
  </si>
  <si>
    <t>2023年陕西省政府专项债券（十四期）</t>
  </si>
  <si>
    <t>中医院老年病院项目</t>
  </si>
  <si>
    <t>社会事业</t>
  </si>
  <si>
    <t>卫生健康</t>
  </si>
  <si>
    <t>2023年陕西省政府专项债券（三十七期）</t>
  </si>
  <si>
    <t>富硒水产业园标准化厂房项目</t>
  </si>
  <si>
    <t>市政及产业基础设施建设</t>
  </si>
  <si>
    <t>产业园区基础设施建设</t>
  </si>
  <si>
    <t>2023年陕西省政府专项债券（四十四期）</t>
  </si>
  <si>
    <t>西康高铁项目配套</t>
  </si>
  <si>
    <t>交通基础设施</t>
  </si>
  <si>
    <t>2023年陕西省政府专项债券（二十八期）</t>
  </si>
  <si>
    <t>表11</t>
  </si>
  <si>
    <r>
      <rPr>
        <sz val="12"/>
        <rFont val="黑体"/>
        <charset val="134"/>
      </rPr>
      <t>2022</t>
    </r>
    <r>
      <rPr>
        <sz val="12"/>
        <color theme="1"/>
        <rFont val="黑体"/>
        <charset val="134"/>
      </rPr>
      <t>年
决算数</t>
    </r>
  </si>
  <si>
    <r>
      <rPr>
        <sz val="12"/>
        <rFont val="黑体"/>
        <charset val="134"/>
      </rPr>
      <t>2023</t>
    </r>
    <r>
      <rPr>
        <sz val="12"/>
        <color theme="1"/>
        <rFont val="黑体"/>
        <charset val="134"/>
      </rPr>
      <t>年</t>
    </r>
  </si>
  <si>
    <t>完成调整预算%</t>
  </si>
  <si>
    <t>调整    预算数</t>
  </si>
  <si>
    <t>一、农网还贷资金收入</t>
  </si>
  <si>
    <t>二、新型墙体材料专项基金收入</t>
  </si>
  <si>
    <t>三、国有土地收益基金收入</t>
  </si>
  <si>
    <t>四、国有土地使用权出让收入</t>
  </si>
  <si>
    <t>五、城市基础设施配套费收入</t>
  </si>
  <si>
    <t>六、车辆通行费</t>
  </si>
  <si>
    <t>七、污水处理费收入</t>
  </si>
  <si>
    <t>八、其他政府性基金收入</t>
  </si>
  <si>
    <t>九、 专项债务对应项目专项收入</t>
  </si>
  <si>
    <t>收入合计</t>
  </si>
  <si>
    <t>上年结余收入</t>
  </si>
  <si>
    <t>上级补助收入</t>
  </si>
  <si>
    <t>抗疫特别国债收入</t>
  </si>
  <si>
    <t>政府专项债券转贷收入</t>
  </si>
  <si>
    <t>基金收入总计</t>
  </si>
  <si>
    <t>表12</t>
  </si>
  <si>
    <t>调整        预算数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</si>
  <si>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</si>
  <si>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</si>
  <si>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</si>
  <si>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</si>
  <si>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</si>
  <si>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</si>
  <si>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七、资源勘探电力信息等支出</t>
  </si>
  <si>
    <t>八、商业服务业等支出</t>
  </si>
  <si>
    <t>九、其他支出</t>
  </si>
  <si>
    <t>十、债务付息支出</t>
  </si>
  <si>
    <t>十一、债务发行费支出</t>
  </si>
  <si>
    <t>十二、抗疫特别国债支出</t>
  </si>
  <si>
    <t>支出合计</t>
  </si>
  <si>
    <t>政府债券还本支出</t>
  </si>
  <si>
    <t>基金支出总计</t>
  </si>
  <si>
    <t>表13</t>
  </si>
  <si>
    <t>调整预算数</t>
  </si>
  <si>
    <t>九、专项债务对应项目专项收入</t>
  </si>
  <si>
    <t>表14</t>
  </si>
  <si>
    <t>表15</t>
  </si>
  <si>
    <t>国家电影事业发展专项资金收入</t>
  </si>
  <si>
    <t>大中型水库移民后期扶持基金收入</t>
  </si>
  <si>
    <t>小型水库移民扶助基金收入</t>
  </si>
  <si>
    <t>大中型水库库区基金收入</t>
  </si>
  <si>
    <t>国家重大水利工程建设基金收入</t>
  </si>
  <si>
    <t>国有土地使用权出让收入</t>
  </si>
  <si>
    <t>民航发展基金收入</t>
  </si>
  <si>
    <t>新型墙体材料专项基金收入</t>
  </si>
  <si>
    <t>旅游发展基金收入</t>
  </si>
  <si>
    <t>彩票发行机构和彩票销售机构的业务费用</t>
  </si>
  <si>
    <t>彩票公益金收入</t>
  </si>
  <si>
    <t>其他政府性基金相关收入</t>
  </si>
  <si>
    <t>表16</t>
  </si>
  <si>
    <t>项        目</t>
  </si>
  <si>
    <t>一、利润收入</t>
  </si>
  <si>
    <t>二、股利、股息收入</t>
  </si>
  <si>
    <t>三、产权转让收入</t>
  </si>
  <si>
    <t>四、其他国有资本经营预算收入</t>
  </si>
  <si>
    <t>本年收入合计</t>
  </si>
  <si>
    <t>收 入 总 计</t>
  </si>
  <si>
    <t>预计贫困户产业贷款贴息900万元、市级扶贫攻坚（脱贫）抓点示范资金800万元、16个示范点建设320万元、县级领导包联170万元、扶贫工作队及第一书记经费229万元、扶贫工作经费100万元、贫困村基础设施建设3286万元，贫困户旧房改造配套2134万元，预计以上共需7939万元，暂列2000万元</t>
  </si>
  <si>
    <t>表17</t>
  </si>
  <si>
    <t>一、解决历史遗留问题及改革成本支出</t>
  </si>
  <si>
    <t>二、国有企业资本金注入</t>
  </si>
  <si>
    <t>三、国有企业政策性补贴</t>
  </si>
  <si>
    <t>四、其他国有资本经营预算支出</t>
  </si>
  <si>
    <t>本年支出合计</t>
  </si>
  <si>
    <t>补助支出</t>
  </si>
  <si>
    <t>支 出 总 计</t>
  </si>
  <si>
    <t>表18</t>
  </si>
  <si>
    <t>表19</t>
  </si>
  <si>
    <t>表20</t>
  </si>
  <si>
    <t>合  计</t>
  </si>
  <si>
    <t>解决历史遗留问题及改革成本支出</t>
  </si>
  <si>
    <t>国有企业资本金注入</t>
  </si>
  <si>
    <t>表21</t>
  </si>
  <si>
    <t>完成预算%</t>
  </si>
  <si>
    <t>一、城乡居民基本养老保险基金收入</t>
  </si>
  <si>
    <t xml:space="preserve">    保费收入</t>
  </si>
  <si>
    <t xml:space="preserve">    财政补贴收入</t>
  </si>
  <si>
    <t xml:space="preserve">    利息收入</t>
  </si>
  <si>
    <t xml:space="preserve">    委托投资收益</t>
  </si>
  <si>
    <t xml:space="preserve">    转移收入</t>
  </si>
  <si>
    <t>二、机关事业单位基本养老保险基金收入</t>
  </si>
  <si>
    <t xml:space="preserve">    保费收入（单位及个人缴费）</t>
  </si>
  <si>
    <t xml:space="preserve">    财政补助收入（收支缺口补助）</t>
  </si>
  <si>
    <t xml:space="preserve">    城乡居民基本养老保险基金</t>
  </si>
  <si>
    <t xml:space="preserve">    机关事业单位基本养老保险基金收入</t>
  </si>
  <si>
    <t>表22</t>
  </si>
  <si>
    <t>一、城乡居民基本养老保险基金支出</t>
  </si>
  <si>
    <t xml:space="preserve">    基础养老金支出</t>
  </si>
  <si>
    <t xml:space="preserve">    个人账户养老金支出</t>
  </si>
  <si>
    <t xml:space="preserve">    丧葬抚恤补助支出</t>
  </si>
  <si>
    <t xml:space="preserve">    其他城乡居民基本养老保险基金支出</t>
  </si>
  <si>
    <t xml:space="preserve">    转移性支出</t>
  </si>
  <si>
    <t>二、机关事业单位基本养老保险基金支出</t>
  </si>
  <si>
    <t xml:space="preserve">    基本养老金支出</t>
  </si>
  <si>
    <t xml:space="preserve">    其他机关事业单位基本养老保险基金支出</t>
  </si>
  <si>
    <t>年终滚存结余收入</t>
  </si>
  <si>
    <t xml:space="preserve">    机关事业单位基本养老保险基金</t>
  </si>
  <si>
    <t>表23</t>
  </si>
  <si>
    <t>年度预算</t>
  </si>
  <si>
    <t>累计
执行数</t>
  </si>
  <si>
    <t>上年同期执行数</t>
  </si>
  <si>
    <t>累计执行占年度
预算%</t>
  </si>
  <si>
    <t>累计执行比上年±%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</si>
  <si>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</si>
  <si>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</si>
  <si>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</si>
  <si>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</si>
  <si>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</si>
  <si>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</si>
  <si>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</si>
  <si>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</si>
  <si>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</si>
  <si>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</si>
  <si>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</si>
  <si>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</si>
  <si>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其他税收入</t>
  </si>
  <si>
    <r>
      <rPr>
        <sz val="12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国有资源（资产）有偿使用收入</t>
    </r>
  </si>
  <si>
    <t xml:space="preserve">    其他各项收入</t>
  </si>
  <si>
    <t>一般公共预算收入合计</t>
  </si>
  <si>
    <t>表24</t>
  </si>
  <si>
    <t>累计执行数</t>
  </si>
  <si>
    <t>累计执行            占年度预算%</t>
  </si>
  <si>
    <t>累计执行             比上年±%</t>
  </si>
  <si>
    <t>一般公共预算支出合计</t>
  </si>
  <si>
    <t>表25</t>
  </si>
  <si>
    <t>表26</t>
  </si>
  <si>
    <t>表27</t>
  </si>
  <si>
    <t>上年同期
执行数</t>
  </si>
  <si>
    <t>累计执行
占年度预算%</t>
  </si>
  <si>
    <t>备   注</t>
  </si>
  <si>
    <t>二、 彩票公益金收入</t>
  </si>
  <si>
    <t>三、车辆通行费收入</t>
  </si>
  <si>
    <t>四、彩票发行销售机构业务费收入</t>
  </si>
  <si>
    <t>五、国有土地使用权出让金收入</t>
  </si>
  <si>
    <t>六、彩票公益金收入</t>
  </si>
  <si>
    <t>八、城市基础设施配套费收入</t>
  </si>
  <si>
    <t>九、其他各项政府性基金收入</t>
  </si>
  <si>
    <t>合   计</t>
  </si>
  <si>
    <t>表28</t>
  </si>
  <si>
    <t>备  注</t>
  </si>
  <si>
    <t>七、资源勘探信息等支出</t>
  </si>
  <si>
    <t>九、债务付息、发行费支出</t>
  </si>
  <si>
    <t>十、其他支出</t>
  </si>
  <si>
    <t>合    计</t>
  </si>
  <si>
    <t>表29</t>
  </si>
  <si>
    <t>表30</t>
  </si>
  <si>
    <t>累计执行   占年度预算%</t>
  </si>
  <si>
    <t>表31</t>
  </si>
  <si>
    <t xml:space="preserve">    投资收益</t>
  </si>
  <si>
    <t>表32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</si>
</sst>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_(&quot;$&quot;* #,##0.00_);_(&quot;$&quot;* \(#,##0.00\);_(&quot;$&quot;* &quot;-&quot;??_);_(@_)"/>
    <numFmt numFmtId="180" formatCode="\$#,##0.00;\(\$#,##0.00\)"/>
    <numFmt numFmtId="181" formatCode="\$#,##0;\(\$#,##0\)"/>
    <numFmt numFmtId="182" formatCode="#,##0.0000"/>
    <numFmt numFmtId="183" formatCode="&quot;$&quot;#,##0;[Red]\-&quot;$&quot;#,##0"/>
    <numFmt numFmtId="184" formatCode="#,##0.000"/>
    <numFmt numFmtId="185" formatCode="&quot;$&quot;#,##0;\-&quot;$&quot;#,##0"/>
    <numFmt numFmtId="186" formatCode="0.0"/>
    <numFmt numFmtId="187" formatCode="0.00_ "/>
    <numFmt numFmtId="188" formatCode="#,##0_ "/>
    <numFmt numFmtId="189" formatCode="0_);[Red]\(0\)"/>
    <numFmt numFmtId="190" formatCode="0.00_);[Red]\(0.00\)"/>
    <numFmt numFmtId="191" formatCode="0_ "/>
    <numFmt numFmtId="192" formatCode="0;_"/>
    <numFmt numFmtId="193" formatCode="#,##0_);[Red]\(#,##0\)"/>
    <numFmt numFmtId="194" formatCode="#,##0.00_ "/>
  </numFmts>
  <fonts count="88">
    <font>
      <sz val="11"/>
      <color theme="1"/>
      <name val="等线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20"/>
      <name val="方正小标宋简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8"/>
      <name val="方正小标宋简体"/>
      <charset val="134"/>
    </font>
    <font>
      <sz val="11"/>
      <color theme="1"/>
      <name val="黑体"/>
      <charset val="134"/>
    </font>
    <font>
      <b/>
      <sz val="11"/>
      <color indexed="8"/>
      <name val="等线"/>
      <charset val="134"/>
    </font>
    <font>
      <sz val="20"/>
      <color indexed="8"/>
      <name val="方正小标宋简体"/>
      <charset val="134"/>
    </font>
    <font>
      <sz val="20"/>
      <color indexed="8"/>
      <name val="宋体"/>
      <charset val="134"/>
    </font>
    <font>
      <b/>
      <sz val="12"/>
      <color indexed="8"/>
      <name val="等线"/>
      <charset val="134"/>
    </font>
    <font>
      <b/>
      <sz val="11"/>
      <color indexed="8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b/>
      <sz val="12"/>
      <color theme="1"/>
      <name val="宋体"/>
      <charset val="134"/>
    </font>
    <font>
      <sz val="18"/>
      <color indexed="8"/>
      <name val="方正小标宋简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Arial"/>
      <charset val="134"/>
    </font>
    <font>
      <sz val="11"/>
      <name val="等线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1"/>
      <name val="黑体"/>
      <charset val="134"/>
    </font>
    <font>
      <sz val="12"/>
      <color indexed="8"/>
      <name val="等线"/>
      <charset val="134"/>
    </font>
    <font>
      <sz val="11"/>
      <color indexed="8"/>
      <name val="黑体"/>
      <charset val="134"/>
    </font>
    <font>
      <sz val="9"/>
      <color indexed="8"/>
      <name val="仿宋"/>
      <charset val="134"/>
    </font>
    <font>
      <sz val="24"/>
      <color indexed="8"/>
      <name val="方正小标宋_GBK"/>
      <charset val="134"/>
    </font>
    <font>
      <sz val="10"/>
      <color indexed="8"/>
      <name val="黑体"/>
      <charset val="134"/>
    </font>
    <font>
      <b/>
      <sz val="11"/>
      <color indexed="8"/>
      <name val="Arial"/>
      <charset val="134"/>
    </font>
    <font>
      <sz val="11"/>
      <color indexed="8"/>
      <name val="Arial"/>
      <charset val="134"/>
    </font>
    <font>
      <sz val="10"/>
      <color indexed="8"/>
      <name val="Arial"/>
      <charset val="134"/>
    </font>
    <font>
      <sz val="12"/>
      <color indexed="8"/>
      <name val="Arial"/>
      <charset val="134"/>
    </font>
    <font>
      <b/>
      <sz val="12"/>
      <name val="仿宋_GB2312"/>
      <charset val="134"/>
    </font>
    <font>
      <sz val="12"/>
      <name val="等线"/>
      <charset val="134"/>
    </font>
    <font>
      <sz val="11"/>
      <name val="黑体"/>
      <charset val="134"/>
    </font>
    <font>
      <b/>
      <sz val="14"/>
      <name val="宋体"/>
      <charset val="134"/>
    </font>
    <font>
      <b/>
      <sz val="24"/>
      <name val="宋体"/>
      <charset val="134"/>
    </font>
    <font>
      <sz val="14"/>
      <name val="黑体"/>
      <charset val="134"/>
    </font>
    <font>
      <b/>
      <sz val="14"/>
      <name val="仿宋_GB2312"/>
      <charset val="134"/>
    </font>
    <font>
      <sz val="24"/>
      <name val="方正小标宋简体"/>
      <charset val="134"/>
    </font>
    <font>
      <b/>
      <sz val="18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Times New Roman"/>
      <charset val="134"/>
    </font>
    <font>
      <sz val="10"/>
      <name val="Times New Roman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sz val="8"/>
      <name val="Times New Roman"/>
      <charset val="134"/>
    </font>
    <font>
      <sz val="11"/>
      <color indexed="20"/>
      <name val="宋体"/>
      <charset val="134"/>
    </font>
    <font>
      <sz val="10"/>
      <name val="Helv"/>
      <charset val="134"/>
    </font>
    <font>
      <sz val="9"/>
      <name val="宋体"/>
      <charset val="134"/>
    </font>
    <font>
      <sz val="12"/>
      <name val="官帕眉"/>
      <charset val="134"/>
    </font>
    <font>
      <sz val="11"/>
      <color indexed="17"/>
      <name val="宋体"/>
      <charset val="134"/>
    </font>
    <font>
      <u/>
      <sz val="12"/>
      <color indexed="36"/>
      <name val="宋体"/>
      <charset val="134"/>
    </font>
    <font>
      <sz val="10"/>
      <name val="MS Sans Serif"/>
      <charset val="134"/>
    </font>
    <font>
      <sz val="12"/>
      <name val="Courier"/>
      <charset val="134"/>
    </font>
    <font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21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3" fillId="2" borderId="8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9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3" borderId="11" applyNumberFormat="0" applyAlignment="0" applyProtection="0">
      <alignment vertical="center"/>
    </xf>
    <xf numFmtId="0" fontId="61" fillId="4" borderId="12" applyNumberFormat="0" applyAlignment="0" applyProtection="0">
      <alignment vertical="center"/>
    </xf>
    <xf numFmtId="0" fontId="62" fillId="4" borderId="11" applyNumberFormat="0" applyAlignment="0" applyProtection="0">
      <alignment vertical="center"/>
    </xf>
    <xf numFmtId="0" fontId="63" fillId="5" borderId="13" applyNumberFormat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0" fillId="11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71" fillId="0" borderId="0"/>
    <xf numFmtId="0" fontId="29" fillId="0" borderId="0"/>
    <xf numFmtId="0" fontId="29" fillId="0" borderId="0"/>
    <xf numFmtId="0" fontId="71" fillId="0" borderId="0"/>
    <xf numFmtId="0" fontId="29" fillId="0" borderId="0"/>
    <xf numFmtId="0" fontId="29" fillId="0" borderId="0"/>
    <xf numFmtId="0" fontId="71" fillId="0" borderId="0"/>
    <xf numFmtId="0" fontId="4" fillId="0" borderId="0"/>
    <xf numFmtId="0" fontId="71" fillId="0" borderId="0"/>
    <xf numFmtId="0" fontId="29" fillId="0" borderId="0"/>
    <xf numFmtId="0" fontId="29" fillId="0" borderId="0" applyBorder="0"/>
    <xf numFmtId="176" fontId="41" fillId="0" borderId="0" applyFill="0" applyBorder="0" applyAlignment="0"/>
    <xf numFmtId="0" fontId="41" fillId="0" borderId="0" applyNumberFormat="0" applyFill="0" applyBorder="0" applyAlignment="0" applyProtection="0">
      <alignment vertical="top"/>
    </xf>
    <xf numFmtId="41" fontId="29" fillId="0" borderId="0" applyFont="0" applyFill="0" applyBorder="0" applyAlignment="0" applyProtection="0"/>
    <xf numFmtId="177" fontId="72" fillId="0" borderId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80" fontId="72" fillId="0" borderId="0"/>
    <xf numFmtId="0" fontId="73" fillId="0" borderId="0" applyProtection="0"/>
    <xf numFmtId="181" fontId="72" fillId="0" borderId="0"/>
    <xf numFmtId="2" fontId="73" fillId="0" borderId="0" applyProtection="0"/>
    <xf numFmtId="0" fontId="74" fillId="0" borderId="16" applyNumberFormat="0" applyAlignment="0" applyProtection="0">
      <alignment horizontal="left" vertical="center"/>
    </xf>
    <xf numFmtId="0" fontId="74" fillId="0" borderId="6">
      <alignment horizontal="left" vertical="center"/>
    </xf>
    <xf numFmtId="0" fontId="75" fillId="0" borderId="0" applyProtection="0"/>
    <xf numFmtId="0" fontId="74" fillId="0" borderId="0" applyProtection="0"/>
    <xf numFmtId="37" fontId="76" fillId="0" borderId="0"/>
    <xf numFmtId="0" fontId="77" fillId="0" borderId="0"/>
    <xf numFmtId="0" fontId="78" fillId="0" borderId="0"/>
    <xf numFmtId="1" fontId="29" fillId="0" borderId="0"/>
    <xf numFmtId="0" fontId="27" fillId="0" borderId="0" applyNumberFormat="0" applyFill="0" applyBorder="0" applyAlignment="0" applyProtection="0"/>
    <xf numFmtId="0" fontId="73" fillId="0" borderId="17" applyProtection="0"/>
    <xf numFmtId="9" fontId="4" fillId="0" borderId="0" applyFont="0" applyFill="0" applyBorder="0" applyAlignment="0" applyProtection="0">
      <alignment vertical="center"/>
    </xf>
    <xf numFmtId="0" fontId="25" fillId="0" borderId="1">
      <alignment horizontal="distributed" vertical="center" wrapText="1"/>
    </xf>
    <xf numFmtId="0" fontId="79" fillId="3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5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0" fillId="0" borderId="0"/>
    <xf numFmtId="0" fontId="4" fillId="0" borderId="0"/>
    <xf numFmtId="0" fontId="4" fillId="0" borderId="0"/>
    <xf numFmtId="0" fontId="81" fillId="0" borderId="0"/>
    <xf numFmtId="0" fontId="4" fillId="0" borderId="0"/>
    <xf numFmtId="0" fontId="4" fillId="0" borderId="0" applyNumberFormat="0" applyFill="0" applyBorder="0" applyAlignment="0" applyProtection="0"/>
    <xf numFmtId="9" fontId="82" fillId="0" borderId="0" applyFont="0" applyFill="0" applyBorder="0" applyAlignment="0" applyProtection="0"/>
    <xf numFmtId="0" fontId="83" fillId="3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29" fillId="0" borderId="0"/>
    <xf numFmtId="41" fontId="4" fillId="0" borderId="0" applyFont="0" applyFill="0" applyBorder="0" applyAlignment="0" applyProtection="0"/>
    <xf numFmtId="4" fontId="85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2" fillId="0" borderId="0"/>
    <xf numFmtId="1" fontId="25" fillId="0" borderId="1">
      <alignment vertical="center"/>
      <protection locked="0"/>
    </xf>
    <xf numFmtId="0" fontId="86" fillId="0" borderId="0"/>
    <xf numFmtId="186" fontId="25" fillId="0" borderId="1">
      <alignment vertical="center"/>
      <protection locked="0"/>
    </xf>
    <xf numFmtId="0" fontId="29" fillId="0" borderId="0"/>
  </cellStyleXfs>
  <cellXfs count="363">
    <xf numFmtId="0" fontId="0" fillId="0" borderId="0" xfId="0"/>
    <xf numFmtId="0" fontId="1" fillId="0" borderId="0" xfId="95" applyFont="1" applyAlignment="1">
      <alignment wrapText="1"/>
    </xf>
    <xf numFmtId="0" fontId="2" fillId="0" borderId="0" xfId="95" applyFont="1" applyAlignment="1">
      <alignment wrapText="1"/>
    </xf>
    <xf numFmtId="0" fontId="3" fillId="0" borderId="0" xfId="95" applyFont="1" applyAlignment="1">
      <alignment wrapText="1"/>
    </xf>
    <xf numFmtId="0" fontId="4" fillId="0" borderId="0" xfId="95" applyAlignment="1">
      <alignment horizontal="left" wrapText="1"/>
    </xf>
    <xf numFmtId="187" fontId="4" fillId="0" borderId="0" xfId="95" applyNumberFormat="1" applyAlignment="1">
      <alignment wrapText="1"/>
    </xf>
    <xf numFmtId="0" fontId="4" fillId="0" borderId="0" xfId="95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95" applyFont="1" applyAlignment="1">
      <alignment horizontal="center" vertical="center" wrapText="1"/>
    </xf>
    <xf numFmtId="0" fontId="7" fillId="0" borderId="0" xfId="95" applyFont="1" applyAlignment="1">
      <alignment horizontal="left" vertical="center" wrapText="1"/>
    </xf>
    <xf numFmtId="0" fontId="0" fillId="0" borderId="0" xfId="95" applyFont="1" applyAlignment="1">
      <alignment horizontal="center" vertical="center" wrapText="1"/>
    </xf>
    <xf numFmtId="0" fontId="8" fillId="0" borderId="0" xfId="95" applyFont="1" applyAlignment="1">
      <alignment horizontal="center" vertical="center" wrapText="1"/>
    </xf>
    <xf numFmtId="0" fontId="5" fillId="0" borderId="1" xfId="95" applyFont="1" applyBorder="1" applyAlignment="1">
      <alignment horizontal="center" vertical="center" wrapText="1"/>
    </xf>
    <xf numFmtId="187" fontId="5" fillId="0" borderId="1" xfId="95" applyNumberFormat="1" applyFont="1" applyBorder="1" applyAlignment="1">
      <alignment horizontal="center" vertical="center" wrapText="1"/>
    </xf>
    <xf numFmtId="0" fontId="9" fillId="0" borderId="1" xfId="95" applyFont="1" applyBorder="1" applyAlignment="1">
      <alignment horizontal="left" vertical="center" wrapText="1"/>
    </xf>
    <xf numFmtId="188" fontId="9" fillId="0" borderId="1" xfId="95" applyNumberFormat="1" applyFont="1" applyBorder="1" applyAlignment="1">
      <alignment horizontal="center" vertical="center" wrapText="1"/>
    </xf>
    <xf numFmtId="187" fontId="9" fillId="0" borderId="1" xfId="95" applyNumberFormat="1" applyFont="1" applyBorder="1" applyAlignment="1">
      <alignment horizontal="center" vertical="center" wrapText="1"/>
    </xf>
    <xf numFmtId="0" fontId="10" fillId="0" borderId="1" xfId="95" applyFont="1" applyBorder="1" applyAlignment="1">
      <alignment horizontal="left" vertical="center" wrapText="1"/>
    </xf>
    <xf numFmtId="188" fontId="10" fillId="0" borderId="1" xfId="95" applyNumberFormat="1" applyFont="1" applyBorder="1" applyAlignment="1">
      <alignment horizontal="center" vertical="center" wrapText="1"/>
    </xf>
    <xf numFmtId="187" fontId="10" fillId="0" borderId="1" xfId="95" applyNumberFormat="1" applyFont="1" applyBorder="1" applyAlignment="1">
      <alignment horizontal="center" vertical="center" wrapText="1"/>
    </xf>
    <xf numFmtId="0" fontId="2" fillId="0" borderId="1" xfId="99" applyFont="1" applyBorder="1" applyAlignment="1">
      <alignment horizontal="center" vertical="center" wrapText="1"/>
    </xf>
    <xf numFmtId="188" fontId="2" fillId="0" borderId="1" xfId="95" applyNumberFormat="1" applyFont="1" applyBorder="1" applyAlignment="1">
      <alignment horizontal="center" vertical="center" wrapText="1"/>
    </xf>
    <xf numFmtId="0" fontId="2" fillId="0" borderId="1" xfId="95" applyFont="1" applyBorder="1" applyAlignment="1">
      <alignment horizontal="left" vertical="center" wrapText="1"/>
    </xf>
    <xf numFmtId="187" fontId="0" fillId="0" borderId="0" xfId="95" applyNumberFormat="1" applyFont="1" applyAlignment="1">
      <alignment wrapText="1"/>
    </xf>
    <xf numFmtId="0" fontId="11" fillId="0" borderId="0" xfId="95" applyFont="1" applyAlignment="1">
      <alignment horizontal="center" vertical="center" wrapText="1"/>
    </xf>
    <xf numFmtId="187" fontId="11" fillId="0" borderId="0" xfId="95" applyNumberFormat="1" applyFont="1" applyAlignment="1">
      <alignment horizontal="center" vertical="center" wrapText="1"/>
    </xf>
    <xf numFmtId="0" fontId="10" fillId="0" borderId="0" xfId="95" applyFont="1" applyAlignment="1">
      <alignment horizontal="left" vertical="center" wrapText="1"/>
    </xf>
    <xf numFmtId="187" fontId="2" fillId="0" borderId="0" xfId="95" applyNumberFormat="1" applyFont="1" applyAlignment="1">
      <alignment horizontal="center" vertical="center" wrapText="1"/>
    </xf>
    <xf numFmtId="0" fontId="2" fillId="0" borderId="0" xfId="95" applyFont="1" applyAlignment="1">
      <alignment horizontal="center" vertical="center" wrapText="1"/>
    </xf>
    <xf numFmtId="187" fontId="10" fillId="0" borderId="0" xfId="95" applyNumberFormat="1" applyFont="1" applyAlignment="1">
      <alignment horizontal="center" vertical="center" wrapText="1"/>
    </xf>
    <xf numFmtId="0" fontId="4" fillId="0" borderId="1" xfId="95" applyBorder="1" applyAlignment="1">
      <alignment horizontal="left" vertical="center" wrapText="1"/>
    </xf>
    <xf numFmtId="0" fontId="9" fillId="0" borderId="1" xfId="95" applyFont="1" applyBorder="1" applyAlignment="1">
      <alignment horizontal="left" vertical="center" wrapText="1" shrinkToFi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87" fontId="1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88" fontId="10" fillId="0" borderId="1" xfId="0" applyNumberFormat="1" applyFont="1" applyBorder="1" applyAlignment="1">
      <alignment horizontal="center" vertical="center" wrapText="1"/>
    </xf>
    <xf numFmtId="187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88" fontId="9" fillId="0" borderId="1" xfId="0" applyNumberFormat="1" applyFont="1" applyBorder="1" applyAlignment="1">
      <alignment horizontal="center" vertical="center" wrapText="1"/>
    </xf>
    <xf numFmtId="18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97" applyBorder="1" applyAlignment="1" applyProtection="1">
      <alignment vertical="center" wrapText="1"/>
      <protection locked="0"/>
    </xf>
    <xf numFmtId="188" fontId="10" fillId="0" borderId="2" xfId="0" applyNumberFormat="1" applyFont="1" applyBorder="1" applyAlignment="1">
      <alignment horizontal="center" vertical="center" wrapText="1"/>
    </xf>
    <xf numFmtId="187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4" fillId="0" borderId="1" xfId="97" applyBorder="1" applyAlignment="1">
      <alignment horizontal="left" vertical="center" wrapText="1"/>
    </xf>
    <xf numFmtId="188" fontId="19" fillId="0" borderId="1" xfId="102" applyNumberFormat="1" applyFont="1" applyFill="1" applyBorder="1" applyAlignment="1" applyProtection="1">
      <alignment horizontal="center" vertical="center"/>
      <protection locked="0"/>
    </xf>
    <xf numFmtId="188" fontId="9" fillId="0" borderId="2" xfId="0" applyNumberFormat="1" applyFont="1" applyBorder="1" applyAlignment="1">
      <alignment horizontal="center" vertical="center" wrapText="1"/>
    </xf>
    <xf numFmtId="187" fontId="2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88" fontId="4" fillId="0" borderId="1" xfId="97" applyNumberFormat="1" applyBorder="1" applyAlignment="1">
      <alignment horizontal="center" vertical="center" wrapText="1"/>
    </xf>
    <xf numFmtId="187" fontId="0" fillId="0" borderId="0" xfId="0" applyNumberFormat="1" applyAlignment="1">
      <alignment wrapText="1"/>
    </xf>
    <xf numFmtId="187" fontId="14" fillId="0" borderId="0" xfId="0" applyNumberFormat="1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0" fontId="1" fillId="0" borderId="0" xfId="96" applyFont="1" applyAlignment="1">
      <alignment wrapText="1"/>
    </xf>
    <xf numFmtId="0" fontId="2" fillId="0" borderId="0" xfId="96" applyFont="1" applyAlignment="1">
      <alignment wrapText="1"/>
    </xf>
    <xf numFmtId="0" fontId="3" fillId="0" borderId="0" xfId="96" applyFont="1" applyAlignment="1">
      <alignment wrapText="1"/>
    </xf>
    <xf numFmtId="0" fontId="4" fillId="0" borderId="0" xfId="96" applyAlignment="1">
      <alignment horizontal="left" wrapText="1"/>
    </xf>
    <xf numFmtId="0" fontId="4" fillId="0" borderId="0" xfId="96" applyAlignment="1">
      <alignment wrapText="1"/>
    </xf>
    <xf numFmtId="0" fontId="0" fillId="0" borderId="0" xfId="96" applyFont="1" applyAlignment="1">
      <alignment wrapText="1"/>
    </xf>
    <xf numFmtId="0" fontId="6" fillId="0" borderId="0" xfId="96" applyFont="1" applyAlignment="1">
      <alignment horizontal="center" vertical="center" wrapText="1"/>
    </xf>
    <xf numFmtId="0" fontId="7" fillId="0" borderId="0" xfId="96" applyFont="1" applyAlignment="1">
      <alignment horizontal="left" vertical="center" wrapText="1"/>
    </xf>
    <xf numFmtId="0" fontId="0" fillId="0" borderId="0" xfId="96" applyFont="1" applyAlignment="1">
      <alignment horizontal="center" vertical="center" wrapText="1"/>
    </xf>
    <xf numFmtId="0" fontId="10" fillId="0" borderId="0" xfId="96" applyFont="1" applyAlignment="1">
      <alignment horizontal="center" vertical="center" wrapText="1"/>
    </xf>
    <xf numFmtId="0" fontId="5" fillId="0" borderId="1" xfId="96" applyFont="1" applyBorder="1" applyAlignment="1">
      <alignment horizontal="center" vertical="center" wrapText="1"/>
    </xf>
    <xf numFmtId="0" fontId="9" fillId="0" borderId="1" xfId="96" applyFont="1" applyBorder="1" applyAlignment="1">
      <alignment horizontal="left" vertical="center" wrapText="1"/>
    </xf>
    <xf numFmtId="188" fontId="9" fillId="0" borderId="1" xfId="96" applyNumberFormat="1" applyFont="1" applyBorder="1" applyAlignment="1">
      <alignment horizontal="center" vertical="center" wrapText="1"/>
    </xf>
    <xf numFmtId="187" fontId="9" fillId="0" borderId="1" xfId="96" applyNumberFormat="1" applyFont="1" applyBorder="1" applyAlignment="1">
      <alignment horizontal="center" vertical="center" wrapText="1"/>
    </xf>
    <xf numFmtId="0" fontId="10" fillId="0" borderId="1" xfId="96" applyFont="1" applyBorder="1" applyAlignment="1">
      <alignment horizontal="left" vertical="center" wrapText="1"/>
    </xf>
    <xf numFmtId="189" fontId="19" fillId="0" borderId="1" xfId="95" applyNumberFormat="1" applyFont="1" applyFill="1" applyBorder="1" applyAlignment="1">
      <alignment horizontal="center" vertical="center" wrapText="1"/>
    </xf>
    <xf numFmtId="187" fontId="10" fillId="0" borderId="1" xfId="96" applyNumberFormat="1" applyFont="1" applyBorder="1" applyAlignment="1">
      <alignment horizontal="center" vertical="center" wrapText="1"/>
    </xf>
    <xf numFmtId="0" fontId="2" fillId="0" borderId="1" xfId="100" applyFont="1" applyBorder="1" applyAlignment="1">
      <alignment horizontal="center" vertical="center" wrapText="1"/>
    </xf>
    <xf numFmtId="188" fontId="2" fillId="0" borderId="1" xfId="96" applyNumberFormat="1" applyFont="1" applyBorder="1" applyAlignment="1">
      <alignment horizontal="center" vertical="center" wrapText="1"/>
    </xf>
    <xf numFmtId="190" fontId="2" fillId="0" borderId="1" xfId="96" applyNumberFormat="1" applyFont="1" applyBorder="1" applyAlignment="1">
      <alignment horizontal="center" vertical="center" wrapText="1"/>
    </xf>
    <xf numFmtId="0" fontId="2" fillId="0" borderId="1" xfId="96" applyFont="1" applyBorder="1" applyAlignment="1">
      <alignment horizontal="left" vertical="center" wrapText="1"/>
    </xf>
    <xf numFmtId="190" fontId="10" fillId="0" borderId="1" xfId="96" applyNumberFormat="1" applyFont="1" applyBorder="1" applyAlignment="1">
      <alignment horizontal="center" vertical="center" wrapText="1"/>
    </xf>
    <xf numFmtId="190" fontId="4" fillId="0" borderId="0" xfId="96" applyNumberFormat="1" applyAlignment="1">
      <alignment wrapText="1"/>
    </xf>
    <xf numFmtId="0" fontId="22" fillId="0" borderId="0" xfId="96" applyFont="1" applyAlignment="1">
      <alignment wrapText="1"/>
    </xf>
    <xf numFmtId="0" fontId="0" fillId="0" borderId="0" xfId="96" applyFont="1" applyAlignment="1">
      <alignment horizontal="left" vertical="center" wrapText="1"/>
    </xf>
    <xf numFmtId="0" fontId="7" fillId="0" borderId="0" xfId="96" applyFont="1" applyAlignment="1">
      <alignment horizontal="center" vertical="center" wrapText="1"/>
    </xf>
    <xf numFmtId="0" fontId="4" fillId="0" borderId="1" xfId="96" applyBorder="1" applyAlignment="1">
      <alignment horizontal="left" vertical="center" wrapText="1"/>
    </xf>
    <xf numFmtId="188" fontId="10" fillId="0" borderId="1" xfId="96" applyNumberFormat="1" applyFont="1" applyBorder="1" applyAlignment="1">
      <alignment horizontal="center" vertical="center" wrapText="1"/>
    </xf>
    <xf numFmtId="0" fontId="3" fillId="0" borderId="0" xfId="92" applyFont="1"/>
    <xf numFmtId="0" fontId="23" fillId="0" borderId="0" xfId="92" applyFont="1"/>
    <xf numFmtId="0" fontId="24" fillId="0" borderId="0" xfId="0" applyFont="1" applyAlignment="1">
      <alignment vertical="center"/>
    </xf>
    <xf numFmtId="0" fontId="6" fillId="0" borderId="0" xfId="92" applyFont="1" applyAlignment="1">
      <alignment horizontal="center" vertical="center"/>
    </xf>
    <xf numFmtId="0" fontId="18" fillId="0" borderId="3" xfId="92" applyFont="1" applyBorder="1" applyAlignment="1">
      <alignment horizontal="center" vertical="center"/>
    </xf>
    <xf numFmtId="0" fontId="24" fillId="0" borderId="1" xfId="92" applyFont="1" applyBorder="1" applyAlignment="1">
      <alignment horizontal="center" vertical="center"/>
    </xf>
    <xf numFmtId="0" fontId="2" fillId="0" borderId="1" xfId="92" applyFont="1" applyBorder="1" applyAlignment="1">
      <alignment horizontal="center" vertical="center"/>
    </xf>
    <xf numFmtId="188" fontId="2" fillId="0" borderId="1" xfId="92" applyNumberFormat="1" applyFont="1" applyBorder="1" applyAlignment="1">
      <alignment horizontal="center" vertical="center"/>
    </xf>
    <xf numFmtId="0" fontId="18" fillId="0" borderId="1" xfId="92" applyFont="1" applyBorder="1" applyAlignment="1">
      <alignment horizontal="left" vertical="center"/>
    </xf>
    <xf numFmtId="188" fontId="18" fillId="0" borderId="1" xfId="92" applyNumberFormat="1" applyFont="1" applyBorder="1" applyAlignment="1">
      <alignment horizontal="left" vertical="center"/>
    </xf>
    <xf numFmtId="0" fontId="4" fillId="0" borderId="0" xfId="87">
      <alignment vertical="center"/>
    </xf>
    <xf numFmtId="0" fontId="4" fillId="0" borderId="0" xfId="87" applyAlignment="1">
      <alignment horizontal="center" vertical="center"/>
    </xf>
    <xf numFmtId="0" fontId="23" fillId="0" borderId="0" xfId="87" applyFont="1">
      <alignment vertical="center"/>
    </xf>
    <xf numFmtId="0" fontId="23" fillId="0" borderId="0" xfId="87" applyFont="1" applyAlignment="1">
      <alignment horizontal="center" vertical="center"/>
    </xf>
    <xf numFmtId="0" fontId="6" fillId="0" borderId="0" xfId="87" applyFont="1" applyAlignment="1">
      <alignment horizontal="center" vertical="center"/>
    </xf>
    <xf numFmtId="0" fontId="18" fillId="0" borderId="3" xfId="87" applyFont="1" applyBorder="1" applyAlignment="1">
      <alignment horizontal="center" vertical="center"/>
    </xf>
    <xf numFmtId="0" fontId="24" fillId="0" borderId="1" xfId="87" applyFont="1" applyBorder="1" applyAlignment="1">
      <alignment horizontal="center" vertical="center"/>
    </xf>
    <xf numFmtId="0" fontId="18" fillId="0" borderId="1" xfId="87" applyFont="1" applyBorder="1" applyAlignment="1">
      <alignment vertical="center" wrapText="1"/>
    </xf>
    <xf numFmtId="0" fontId="18" fillId="0" borderId="1" xfId="87" applyFont="1" applyBorder="1" applyAlignment="1">
      <alignment horizontal="center" vertical="center" wrapText="1"/>
    </xf>
    <xf numFmtId="191" fontId="18" fillId="0" borderId="1" xfId="87" applyNumberFormat="1" applyFont="1" applyBorder="1" applyAlignment="1">
      <alignment horizontal="center" vertical="center" wrapText="1"/>
    </xf>
    <xf numFmtId="0" fontId="18" fillId="0" borderId="1" xfId="87" applyFont="1" applyBorder="1">
      <alignment vertical="center"/>
    </xf>
    <xf numFmtId="0" fontId="18" fillId="0" borderId="1" xfId="87" applyFont="1" applyBorder="1" applyAlignment="1">
      <alignment horizontal="center" vertical="center"/>
    </xf>
    <xf numFmtId="0" fontId="20" fillId="0" borderId="1" xfId="87" applyFont="1" applyBorder="1" applyAlignment="1">
      <alignment horizontal="center" vertical="center"/>
    </xf>
    <xf numFmtId="0" fontId="20" fillId="0" borderId="1" xfId="87" applyFont="1" applyBorder="1">
      <alignment vertical="center"/>
    </xf>
    <xf numFmtId="191" fontId="20" fillId="0" borderId="1" xfId="87" applyNumberFormat="1" applyFont="1" applyBorder="1" applyAlignment="1">
      <alignment horizontal="center" vertical="center" wrapText="1"/>
    </xf>
    <xf numFmtId="0" fontId="4" fillId="0" borderId="0" xfId="87" applyFont="1">
      <alignment vertical="center"/>
    </xf>
    <xf numFmtId="0" fontId="4" fillId="0" borderId="0" xfId="87" applyFont="1" applyAlignment="1">
      <alignment horizontal="center" vertical="center"/>
    </xf>
    <xf numFmtId="0" fontId="22" fillId="0" borderId="0" xfId="87" applyFont="1">
      <alignment vertical="center"/>
    </xf>
    <xf numFmtId="0" fontId="1" fillId="0" borderId="0" xfId="87" applyFont="1">
      <alignment vertical="center"/>
    </xf>
    <xf numFmtId="0" fontId="2" fillId="0" borderId="0" xfId="87" applyFont="1">
      <alignment vertical="center"/>
    </xf>
    <xf numFmtId="0" fontId="18" fillId="0" borderId="0" xfId="87" applyFont="1" applyAlignment="1">
      <alignment horizontal="center" vertical="center"/>
    </xf>
    <xf numFmtId="0" fontId="18" fillId="0" borderId="1" xfId="87" applyFont="1" applyBorder="1" applyAlignment="1">
      <alignment horizontal="left" vertical="center"/>
    </xf>
    <xf numFmtId="0" fontId="1" fillId="0" borderId="0" xfId="92" applyFont="1" applyAlignment="1">
      <alignment wrapText="1"/>
    </xf>
    <xf numFmtId="0" fontId="3" fillId="0" borderId="0" xfId="92" applyFont="1" applyAlignment="1">
      <alignment wrapText="1"/>
    </xf>
    <xf numFmtId="0" fontId="0" fillId="0" borderId="0" xfId="92" applyFont="1" applyAlignment="1">
      <alignment wrapText="1"/>
    </xf>
    <xf numFmtId="0" fontId="6" fillId="0" borderId="0" xfId="92" applyFont="1" applyAlignment="1">
      <alignment horizontal="center" vertical="center" wrapText="1"/>
    </xf>
    <xf numFmtId="0" fontId="8" fillId="0" borderId="3" xfId="92" applyFont="1" applyBorder="1" applyAlignment="1">
      <alignment horizontal="center" vertical="center" wrapText="1"/>
    </xf>
    <xf numFmtId="0" fontId="5" fillId="0" borderId="1" xfId="92" applyFont="1" applyBorder="1" applyAlignment="1">
      <alignment horizontal="center" vertical="center" wrapText="1"/>
    </xf>
    <xf numFmtId="0" fontId="2" fillId="0" borderId="1" xfId="92" applyFont="1" applyBorder="1" applyAlignment="1">
      <alignment horizontal="center" vertical="center" wrapText="1"/>
    </xf>
    <xf numFmtId="188" fontId="2" fillId="0" borderId="1" xfId="92" applyNumberFormat="1" applyFont="1" applyBorder="1" applyAlignment="1">
      <alignment horizontal="center" vertical="center" wrapText="1"/>
    </xf>
    <xf numFmtId="3" fontId="4" fillId="0" borderId="1" xfId="100" applyNumberFormat="1" applyBorder="1" applyAlignment="1">
      <alignment vertical="center" wrapText="1"/>
    </xf>
    <xf numFmtId="188" fontId="10" fillId="0" borderId="1" xfId="88" applyNumberFormat="1" applyFont="1" applyBorder="1" applyAlignment="1">
      <alignment horizontal="center" vertical="center" wrapText="1"/>
    </xf>
    <xf numFmtId="188" fontId="10" fillId="0" borderId="1" xfId="92" applyNumberFormat="1" applyFont="1" applyBorder="1" applyAlignment="1">
      <alignment horizontal="center" vertical="center" wrapText="1"/>
    </xf>
    <xf numFmtId="0" fontId="10" fillId="0" borderId="1" xfId="92" applyFont="1" applyBorder="1" applyAlignment="1">
      <alignment horizontal="center" vertical="center" wrapText="1"/>
    </xf>
    <xf numFmtId="0" fontId="1" fillId="0" borderId="0" xfId="98" applyFont="1" applyAlignment="1">
      <alignment vertical="center" wrapText="1"/>
    </xf>
    <xf numFmtId="0" fontId="3" fillId="0" borderId="0" xfId="98" applyFont="1" applyAlignment="1">
      <alignment vertical="center" wrapText="1"/>
    </xf>
    <xf numFmtId="0" fontId="25" fillId="0" borderId="0" xfId="98" applyFont="1" applyAlignment="1">
      <alignment vertical="center" wrapText="1"/>
    </xf>
    <xf numFmtId="0" fontId="26" fillId="0" borderId="0" xfId="98" applyFont="1" applyAlignment="1">
      <alignment vertical="center" wrapText="1"/>
    </xf>
    <xf numFmtId="0" fontId="27" fillId="0" borderId="0" xfId="98" applyFont="1" applyAlignment="1">
      <alignment vertical="center" wrapText="1"/>
    </xf>
    <xf numFmtId="0" fontId="28" fillId="0" borderId="0" xfId="98" applyFont="1" applyAlignment="1">
      <alignment vertical="center" wrapText="1"/>
    </xf>
    <xf numFmtId="0" fontId="29" fillId="0" borderId="0" xfId="98" applyFont="1" applyAlignment="1">
      <alignment vertical="center" wrapText="1"/>
    </xf>
    <xf numFmtId="0" fontId="30" fillId="0" borderId="0" xfId="98" applyFont="1" applyAlignment="1">
      <alignment vertical="center" wrapText="1"/>
    </xf>
    <xf numFmtId="0" fontId="6" fillId="0" borderId="0" xfId="98" applyFont="1" applyAlignment="1">
      <alignment horizontal="center" vertical="center" wrapText="1"/>
    </xf>
    <xf numFmtId="0" fontId="0" fillId="0" borderId="0" xfId="98" applyFont="1" applyAlignment="1">
      <alignment horizontal="center" wrapText="1"/>
    </xf>
    <xf numFmtId="0" fontId="10" fillId="0" borderId="0" xfId="98" applyFont="1" applyAlignment="1">
      <alignment horizontal="center" vertical="center" wrapText="1"/>
    </xf>
    <xf numFmtId="0" fontId="24" fillId="0" borderId="1" xfId="98" applyFont="1" applyBorder="1" applyAlignment="1">
      <alignment horizontal="center" vertical="center" wrapText="1"/>
    </xf>
    <xf numFmtId="0" fontId="1" fillId="0" borderId="1" xfId="98" applyFont="1" applyBorder="1" applyAlignment="1">
      <alignment horizontal="center" vertical="center" wrapText="1"/>
    </xf>
    <xf numFmtId="0" fontId="24" fillId="0" borderId="4" xfId="98" applyFont="1" applyBorder="1" applyAlignment="1">
      <alignment horizontal="center" vertical="center" wrapText="1"/>
    </xf>
    <xf numFmtId="0" fontId="1" fillId="0" borderId="4" xfId="97" applyFont="1" applyBorder="1" applyAlignment="1">
      <alignment horizontal="center" vertical="center" wrapText="1"/>
    </xf>
    <xf numFmtId="0" fontId="24" fillId="0" borderId="2" xfId="98" applyFont="1" applyBorder="1" applyAlignment="1">
      <alignment horizontal="center" vertical="center" wrapText="1"/>
    </xf>
    <xf numFmtId="0" fontId="1" fillId="0" borderId="2" xfId="97" applyFont="1" applyBorder="1" applyAlignment="1">
      <alignment horizontal="center" vertical="center" wrapText="1"/>
    </xf>
    <xf numFmtId="3" fontId="18" fillId="0" borderId="1" xfId="98" applyNumberFormat="1" applyFont="1" applyBorder="1" applyAlignment="1">
      <alignment horizontal="left" vertical="center" wrapText="1"/>
    </xf>
    <xf numFmtId="188" fontId="10" fillId="0" borderId="1" xfId="98" applyNumberFormat="1" applyFont="1" applyBorder="1" applyAlignment="1">
      <alignment horizontal="center" vertical="center" wrapText="1"/>
    </xf>
    <xf numFmtId="188" fontId="4" fillId="0" borderId="1" xfId="98" applyNumberFormat="1" applyFont="1" applyBorder="1" applyAlignment="1">
      <alignment horizontal="center" vertical="center" wrapText="1"/>
    </xf>
    <xf numFmtId="188" fontId="18" fillId="0" borderId="1" xfId="98" applyNumberFormat="1" applyFont="1" applyBorder="1" applyAlignment="1">
      <alignment horizontal="center" vertical="center" wrapText="1"/>
    </xf>
    <xf numFmtId="187" fontId="10" fillId="0" borderId="1" xfId="98" applyNumberFormat="1" applyFont="1" applyBorder="1" applyAlignment="1">
      <alignment horizontal="center" vertical="center" wrapText="1"/>
    </xf>
    <xf numFmtId="3" fontId="4" fillId="0" borderId="1" xfId="98" applyNumberFormat="1" applyFont="1" applyBorder="1" applyAlignment="1">
      <alignment horizontal="left" vertical="center" wrapText="1"/>
    </xf>
    <xf numFmtId="3" fontId="2" fillId="0" borderId="1" xfId="98" applyNumberFormat="1" applyFont="1" applyBorder="1" applyAlignment="1">
      <alignment horizontal="center" vertical="center" wrapText="1"/>
    </xf>
    <xf numFmtId="188" fontId="2" fillId="0" borderId="1" xfId="98" applyNumberFormat="1" applyFont="1" applyBorder="1" applyAlignment="1">
      <alignment horizontal="center" vertical="center" wrapText="1"/>
    </xf>
    <xf numFmtId="188" fontId="20" fillId="0" borderId="1" xfId="98" applyNumberFormat="1" applyFont="1" applyBorder="1" applyAlignment="1">
      <alignment horizontal="center" vertical="center" wrapText="1"/>
    </xf>
    <xf numFmtId="187" fontId="9" fillId="0" borderId="1" xfId="98" applyNumberFormat="1" applyFont="1" applyBorder="1" applyAlignment="1">
      <alignment horizontal="center" vertical="center" wrapText="1"/>
    </xf>
    <xf numFmtId="3" fontId="18" fillId="0" borderId="1" xfId="98" applyNumberFormat="1" applyFont="1" applyBorder="1" applyAlignment="1">
      <alignment horizontal="center" vertical="center" wrapText="1"/>
    </xf>
    <xf numFmtId="3" fontId="4" fillId="0" borderId="1" xfId="98" applyNumberFormat="1" applyFont="1" applyBorder="1" applyAlignment="1">
      <alignment horizontal="center" vertical="center" wrapText="1"/>
    </xf>
    <xf numFmtId="0" fontId="31" fillId="0" borderId="0" xfId="98" applyFont="1" applyAlignment="1">
      <alignment vertical="center" wrapText="1"/>
    </xf>
    <xf numFmtId="0" fontId="32" fillId="0" borderId="0" xfId="98" applyFont="1" applyAlignment="1">
      <alignment vertical="center" wrapText="1"/>
    </xf>
    <xf numFmtId="192" fontId="31" fillId="0" borderId="0" xfId="98" applyNumberFormat="1" applyFont="1" applyAlignment="1">
      <alignment vertical="center" wrapText="1"/>
    </xf>
    <xf numFmtId="0" fontId="29" fillId="0" borderId="0" xfId="98" applyFont="1" applyAlignment="1">
      <alignment horizontal="center" wrapText="1"/>
    </xf>
    <xf numFmtId="0" fontId="31" fillId="0" borderId="0" xfId="98" applyFont="1" applyAlignment="1">
      <alignment horizontal="left" wrapText="1"/>
    </xf>
    <xf numFmtId="0" fontId="32" fillId="0" borderId="0" xfId="98" applyFont="1" applyAlignment="1">
      <alignment horizontal="left" wrapText="1"/>
    </xf>
    <xf numFmtId="3" fontId="31" fillId="0" borderId="0" xfId="98" applyNumberFormat="1" applyFont="1" applyAlignment="1">
      <alignment vertical="center" wrapText="1"/>
    </xf>
    <xf numFmtId="3" fontId="32" fillId="0" borderId="0" xfId="98" applyNumberFormat="1" applyFont="1" applyAlignment="1">
      <alignment vertical="center" wrapText="1"/>
    </xf>
    <xf numFmtId="0" fontId="31" fillId="0" borderId="0" xfId="98" applyFont="1" applyAlignment="1">
      <alignment horizontal="left" vertical="center" wrapText="1"/>
    </xf>
    <xf numFmtId="0" fontId="32" fillId="0" borderId="0" xfId="98" applyFont="1" applyAlignment="1">
      <alignment horizontal="left" vertical="center" wrapText="1"/>
    </xf>
    <xf numFmtId="188" fontId="27" fillId="0" borderId="0" xfId="98" applyNumberFormat="1" applyFont="1" applyAlignment="1">
      <alignment vertical="center" wrapText="1"/>
    </xf>
    <xf numFmtId="0" fontId="33" fillId="0" borderId="0" xfId="98" applyFont="1" applyAlignment="1">
      <alignment vertical="center" wrapText="1"/>
    </xf>
    <xf numFmtId="0" fontId="0" fillId="0" borderId="0" xfId="98" applyFont="1" applyAlignment="1">
      <alignment vertical="center" wrapText="1"/>
    </xf>
    <xf numFmtId="3" fontId="18" fillId="0" borderId="1" xfId="98" applyNumberFormat="1" applyFont="1" applyBorder="1" applyAlignment="1">
      <alignment vertical="center" wrapText="1"/>
    </xf>
    <xf numFmtId="0" fontId="34" fillId="0" borderId="1" xfId="98" applyFont="1" applyBorder="1" applyAlignment="1">
      <alignment horizontal="center" vertical="center" wrapText="1"/>
    </xf>
    <xf numFmtId="0" fontId="10" fillId="0" borderId="1" xfId="98" applyFont="1" applyBorder="1" applyAlignment="1">
      <alignment horizontal="center" vertical="center" wrapText="1"/>
    </xf>
    <xf numFmtId="0" fontId="4" fillId="0" borderId="1" xfId="98" applyFont="1" applyBorder="1" applyAlignment="1">
      <alignment horizontal="center" vertical="center" wrapText="1"/>
    </xf>
    <xf numFmtId="188" fontId="4" fillId="0" borderId="1" xfId="98" applyNumberFormat="1" applyFont="1" applyBorder="1" applyAlignment="1">
      <alignment vertical="center" wrapText="1"/>
    </xf>
    <xf numFmtId="0" fontId="2" fillId="0" borderId="1" xfId="98" applyFont="1" applyBorder="1" applyAlignment="1">
      <alignment horizontal="center" vertical="center" wrapText="1"/>
    </xf>
    <xf numFmtId="187" fontId="2" fillId="0" borderId="1" xfId="98" applyNumberFormat="1" applyFont="1" applyBorder="1" applyAlignment="1">
      <alignment horizontal="center" vertical="center" wrapText="1"/>
    </xf>
    <xf numFmtId="0" fontId="4" fillId="0" borderId="1" xfId="98" applyFont="1" applyBorder="1" applyAlignment="1">
      <alignment vertical="center" wrapText="1"/>
    </xf>
    <xf numFmtId="187" fontId="4" fillId="0" borderId="1" xfId="98" applyNumberFormat="1" applyFont="1" applyBorder="1" applyAlignment="1">
      <alignment horizontal="center" vertical="center" wrapText="1"/>
    </xf>
    <xf numFmtId="3" fontId="4" fillId="0" borderId="1" xfId="98" applyNumberFormat="1" applyFont="1" applyBorder="1" applyAlignment="1">
      <alignment vertical="center" wrapText="1"/>
    </xf>
    <xf numFmtId="0" fontId="29" fillId="0" borderId="0" xfId="98" applyFont="1" applyAlignment="1">
      <alignment horizontal="center" vertical="center" wrapText="1"/>
    </xf>
    <xf numFmtId="187" fontId="34" fillId="0" borderId="1" xfId="98" applyNumberFormat="1" applyFont="1" applyBorder="1" applyAlignment="1">
      <alignment horizontal="center" vertical="center" wrapText="1"/>
    </xf>
    <xf numFmtId="0" fontId="31" fillId="0" borderId="0" xfId="98" applyFont="1" applyAlignment="1">
      <alignment horizontal="center" vertical="center" wrapText="1"/>
    </xf>
    <xf numFmtId="0" fontId="31" fillId="0" borderId="0" xfId="98" applyFont="1" applyAlignment="1">
      <alignment horizontal="center" wrapText="1"/>
    </xf>
    <xf numFmtId="3" fontId="31" fillId="0" borderId="0" xfId="98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9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8" fillId="0" borderId="3" xfId="92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188" fontId="18" fillId="0" borderId="1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0" xfId="91" applyFont="1" applyAlignment="1">
      <alignment wrapText="1"/>
    </xf>
    <xf numFmtId="0" fontId="13" fillId="0" borderId="0" xfId="91" applyFont="1" applyAlignment="1">
      <alignment wrapText="1"/>
    </xf>
    <xf numFmtId="0" fontId="0" fillId="0" borderId="0" xfId="91" applyFont="1" applyAlignment="1">
      <alignment wrapText="1"/>
    </xf>
    <xf numFmtId="0" fontId="0" fillId="0" borderId="0" xfId="91" applyFont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 wrapText="1"/>
    </xf>
    <xf numFmtId="0" fontId="34" fillId="0" borderId="0" xfId="92" applyFont="1" applyAlignment="1">
      <alignment wrapText="1"/>
    </xf>
    <xf numFmtId="0" fontId="11" fillId="0" borderId="0" xfId="92" applyFont="1" applyAlignment="1">
      <alignment horizontal="center" vertical="center" wrapText="1"/>
    </xf>
    <xf numFmtId="0" fontId="0" fillId="0" borderId="3" xfId="92" applyFont="1" applyBorder="1" applyAlignment="1">
      <alignment horizontal="center" vertical="center" wrapText="1"/>
    </xf>
    <xf numFmtId="0" fontId="1" fillId="0" borderId="1" xfId="92" applyFont="1" applyBorder="1" applyAlignment="1">
      <alignment horizontal="center" vertical="center" wrapText="1"/>
    </xf>
    <xf numFmtId="188" fontId="3" fillId="0" borderId="1" xfId="92" applyNumberFormat="1" applyFont="1" applyBorder="1" applyAlignment="1">
      <alignment horizontal="center" vertical="center" wrapText="1"/>
    </xf>
    <xf numFmtId="0" fontId="25" fillId="0" borderId="1" xfId="97" applyFont="1" applyBorder="1" applyAlignment="1" applyProtection="1">
      <alignment vertical="center" wrapText="1"/>
      <protection locked="0"/>
    </xf>
    <xf numFmtId="191" fontId="10" fillId="0" borderId="1" xfId="87" applyNumberFormat="1" applyFont="1" applyBorder="1" applyAlignment="1">
      <alignment horizontal="center" vertical="center" wrapText="1"/>
    </xf>
    <xf numFmtId="188" fontId="25" fillId="0" borderId="1" xfId="92" applyNumberFormat="1" applyFont="1" applyBorder="1" applyAlignment="1">
      <alignment horizontal="center" vertical="center" wrapText="1"/>
    </xf>
    <xf numFmtId="0" fontId="25" fillId="0" borderId="1" xfId="92" applyFont="1" applyBorder="1" applyAlignment="1">
      <alignment horizontal="center" vertical="center" wrapText="1"/>
    </xf>
    <xf numFmtId="0" fontId="25" fillId="0" borderId="1" xfId="97" applyFont="1" applyBorder="1" applyAlignment="1">
      <alignment horizontal="left" vertical="center" wrapText="1"/>
    </xf>
    <xf numFmtId="0" fontId="0" fillId="0" borderId="1" xfId="92" applyFont="1" applyBorder="1" applyAlignment="1">
      <alignment horizontal="center" vertical="center" wrapText="1"/>
    </xf>
    <xf numFmtId="0" fontId="0" fillId="0" borderId="1" xfId="92" applyFont="1" applyBorder="1" applyAlignment="1">
      <alignment wrapText="1"/>
    </xf>
    <xf numFmtId="0" fontId="34" fillId="0" borderId="1" xfId="92" applyFont="1" applyBorder="1" applyAlignment="1">
      <alignment wrapText="1"/>
    </xf>
    <xf numFmtId="0" fontId="1" fillId="0" borderId="0" xfId="87" applyFont="1" applyAlignment="1">
      <alignment vertical="center" wrapText="1"/>
    </xf>
    <xf numFmtId="0" fontId="4" fillId="0" borderId="0" xfId="87" applyAlignment="1">
      <alignment vertical="center" wrapText="1"/>
    </xf>
    <xf numFmtId="0" fontId="14" fillId="0" borderId="0" xfId="87" applyFont="1" applyAlignment="1">
      <alignment horizontal="center" vertical="center" wrapText="1"/>
    </xf>
    <xf numFmtId="0" fontId="10" fillId="0" borderId="3" xfId="87" applyFont="1" applyBorder="1" applyAlignment="1">
      <alignment vertical="center" wrapText="1"/>
    </xf>
    <xf numFmtId="0" fontId="10" fillId="0" borderId="3" xfId="87" applyFont="1" applyBorder="1" applyAlignment="1">
      <alignment horizontal="center" vertical="center" wrapText="1"/>
    </xf>
    <xf numFmtId="0" fontId="5" fillId="0" borderId="1" xfId="87" applyFont="1" applyBorder="1" applyAlignment="1">
      <alignment horizontal="center" vertical="center" wrapText="1"/>
    </xf>
    <xf numFmtId="0" fontId="10" fillId="0" borderId="1" xfId="87" applyFont="1" applyBorder="1" applyAlignment="1">
      <alignment horizontal="left" vertical="center" wrapText="1" shrinkToFit="1"/>
    </xf>
    <xf numFmtId="0" fontId="10" fillId="0" borderId="1" xfId="87" applyFont="1" applyBorder="1" applyAlignment="1">
      <alignment vertical="center" wrapText="1"/>
    </xf>
    <xf numFmtId="0" fontId="4" fillId="0" borderId="1" xfId="87" applyBorder="1" applyAlignment="1">
      <alignment vertical="center" wrapText="1"/>
    </xf>
    <xf numFmtId="0" fontId="4" fillId="0" borderId="1" xfId="87" applyFont="1" applyBorder="1" applyAlignment="1">
      <alignment vertical="center" wrapText="1"/>
    </xf>
    <xf numFmtId="191" fontId="10" fillId="0" borderId="1" xfId="87" applyNumberFormat="1" applyFont="1" applyBorder="1" applyAlignment="1">
      <alignment vertical="center" wrapText="1"/>
    </xf>
    <xf numFmtId="0" fontId="9" fillId="0" borderId="1" xfId="87" applyFont="1" applyBorder="1" applyAlignment="1">
      <alignment horizontal="center" vertical="center" wrapText="1"/>
    </xf>
    <xf numFmtId="191" fontId="9" fillId="0" borderId="1" xfId="87" applyNumberFormat="1" applyFont="1" applyBorder="1" applyAlignment="1">
      <alignment horizontal="center" vertical="center" wrapText="1"/>
    </xf>
    <xf numFmtId="0" fontId="2" fillId="0" borderId="1" xfId="87" applyFont="1" applyBorder="1" applyAlignment="1">
      <alignment horizontal="center" vertical="center" wrapText="1"/>
    </xf>
    <xf numFmtId="0" fontId="38" fillId="0" borderId="0" xfId="93" applyFont="1" applyAlignment="1">
      <alignment wrapText="1"/>
    </xf>
    <xf numFmtId="0" fontId="39" fillId="0" borderId="0" xfId="93" applyFont="1" applyAlignment="1">
      <alignment wrapText="1"/>
    </xf>
    <xf numFmtId="0" fontId="40" fillId="0" borderId="0" xfId="93" applyFont="1" applyAlignment="1">
      <alignment wrapText="1"/>
    </xf>
    <xf numFmtId="0" fontId="41" fillId="0" borderId="0" xfId="93" applyAlignment="1">
      <alignment wrapText="1"/>
    </xf>
    <xf numFmtId="188" fontId="41" fillId="0" borderId="0" xfId="93" applyNumberFormat="1" applyAlignment="1">
      <alignment wrapText="1"/>
    </xf>
    <xf numFmtId="0" fontId="11" fillId="0" borderId="0" xfId="97" applyFont="1" applyAlignment="1">
      <alignment horizontal="center" vertical="center" wrapText="1"/>
    </xf>
    <xf numFmtId="0" fontId="42" fillId="0" borderId="0" xfId="93" applyFont="1" applyAlignment="1">
      <alignment wrapText="1"/>
    </xf>
    <xf numFmtId="188" fontId="10" fillId="0" borderId="0" xfId="93" applyNumberFormat="1" applyFont="1" applyAlignment="1">
      <alignment horizontal="right" vertical="center" wrapText="1"/>
    </xf>
    <xf numFmtId="0" fontId="5" fillId="0" borderId="1" xfId="93" applyFont="1" applyBorder="1" applyAlignment="1">
      <alignment horizontal="center" vertical="center" wrapText="1" shrinkToFit="1"/>
    </xf>
    <xf numFmtId="188" fontId="5" fillId="0" borderId="7" xfId="93" applyNumberFormat="1" applyFont="1" applyBorder="1" applyAlignment="1">
      <alignment horizontal="center" vertical="center" wrapText="1" shrinkToFit="1"/>
    </xf>
    <xf numFmtId="0" fontId="9" fillId="0" borderId="1" xfId="93" applyFont="1" applyBorder="1" applyAlignment="1">
      <alignment horizontal="center" vertical="center" wrapText="1" shrinkToFit="1"/>
    </xf>
    <xf numFmtId="3" fontId="2" fillId="0" borderId="1" xfId="0" applyNumberFormat="1" applyFont="1" applyBorder="1" applyAlignment="1">
      <alignment horizontal="center" vertical="center" wrapText="1"/>
    </xf>
    <xf numFmtId="0" fontId="9" fillId="0" borderId="1" xfId="93" applyFont="1" applyBorder="1" applyAlignment="1">
      <alignment horizontal="left" vertical="center" wrapText="1" shrinkToFit="1"/>
    </xf>
    <xf numFmtId="0" fontId="10" fillId="0" borderId="1" xfId="93" applyFont="1" applyBorder="1" applyAlignment="1">
      <alignment horizontal="left" vertical="center" wrapText="1" shrinkToFit="1"/>
    </xf>
    <xf numFmtId="3" fontId="4" fillId="0" borderId="1" xfId="0" applyNumberFormat="1" applyFont="1" applyBorder="1" applyAlignment="1">
      <alignment horizontal="center" vertical="center" wrapText="1"/>
    </xf>
    <xf numFmtId="3" fontId="40" fillId="0" borderId="0" xfId="93" applyNumberFormat="1" applyFont="1" applyAlignment="1">
      <alignment wrapText="1"/>
    </xf>
    <xf numFmtId="0" fontId="8" fillId="0" borderId="1" xfId="93" applyFont="1" applyBorder="1" applyAlignment="1">
      <alignment horizontal="left" vertical="center" wrapText="1" shrinkToFit="1"/>
    </xf>
    <xf numFmtId="0" fontId="4" fillId="0" borderId="0" xfId="87" applyFill="1" applyAlignment="1">
      <alignment vertical="center" wrapText="1"/>
    </xf>
    <xf numFmtId="0" fontId="1" fillId="0" borderId="0" xfId="94" applyFont="1" applyFill="1" applyAlignment="1">
      <alignment wrapText="1"/>
    </xf>
    <xf numFmtId="0" fontId="25" fillId="0" borderId="0" xfId="94" applyFont="1" applyFill="1" applyAlignment="1">
      <alignment wrapText="1"/>
    </xf>
    <xf numFmtId="0" fontId="4" fillId="0" borderId="0" xfId="94" applyFill="1" applyAlignment="1">
      <alignment wrapText="1" shrinkToFit="1"/>
    </xf>
    <xf numFmtId="0" fontId="4" fillId="0" borderId="0" xfId="94" applyFill="1" applyAlignment="1">
      <alignment horizontal="center" wrapText="1"/>
    </xf>
    <xf numFmtId="0" fontId="4" fillId="0" borderId="0" xfId="94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4" fillId="0" borderId="0" xfId="87" applyFill="1" applyAlignment="1">
      <alignment horizontal="center" vertical="center" wrapText="1"/>
    </xf>
    <xf numFmtId="0" fontId="6" fillId="0" borderId="0" xfId="97" applyFont="1" applyFill="1" applyAlignment="1">
      <alignment horizontal="center" vertical="center" wrapText="1"/>
    </xf>
    <xf numFmtId="0" fontId="4" fillId="0" borderId="0" xfId="101" applyFont="1" applyFill="1" applyAlignment="1">
      <alignment horizontal="right" vertical="center" wrapText="1"/>
    </xf>
    <xf numFmtId="0" fontId="1" fillId="0" borderId="1" xfId="94" applyFont="1" applyFill="1" applyBorder="1" applyAlignment="1">
      <alignment horizontal="center" vertical="center" wrapText="1" shrinkToFit="1"/>
    </xf>
    <xf numFmtId="0" fontId="1" fillId="0" borderId="1" xfId="94" applyFont="1" applyFill="1" applyBorder="1" applyAlignment="1">
      <alignment horizontal="center" vertical="center" wrapText="1"/>
    </xf>
    <xf numFmtId="0" fontId="2" fillId="0" borderId="1" xfId="94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3" fillId="0" borderId="0" xfId="97" applyFont="1" applyAlignment="1">
      <alignment wrapText="1"/>
    </xf>
    <xf numFmtId="0" fontId="3" fillId="0" borderId="0" xfId="97" applyFont="1" applyAlignment="1">
      <alignment wrapText="1"/>
    </xf>
    <xf numFmtId="0" fontId="4" fillId="0" borderId="0" xfId="97" applyAlignment="1">
      <alignment wrapText="1"/>
    </xf>
    <xf numFmtId="0" fontId="6" fillId="0" borderId="0" xfId="97" applyFont="1" applyAlignment="1">
      <alignment horizontal="center" vertical="center" wrapText="1"/>
    </xf>
    <xf numFmtId="0" fontId="19" fillId="0" borderId="0" xfId="97" applyFont="1" applyAlignment="1">
      <alignment horizontal="left" vertical="center" wrapText="1"/>
    </xf>
    <xf numFmtId="0" fontId="44" fillId="0" borderId="0" xfId="97" applyFont="1" applyAlignment="1">
      <alignment horizontal="center" vertical="center" wrapText="1"/>
    </xf>
    <xf numFmtId="0" fontId="44" fillId="0" borderId="3" xfId="97" applyFont="1" applyBorder="1" applyAlignment="1">
      <alignment horizontal="center" vertical="center" wrapText="1"/>
    </xf>
    <xf numFmtId="0" fontId="1" fillId="0" borderId="5" xfId="97" applyFont="1" applyBorder="1" applyAlignment="1">
      <alignment horizontal="center" vertical="center" wrapText="1"/>
    </xf>
    <xf numFmtId="0" fontId="1" fillId="0" borderId="6" xfId="97" applyFont="1" applyBorder="1" applyAlignment="1">
      <alignment horizontal="center" vertical="center" wrapText="1"/>
    </xf>
    <xf numFmtId="0" fontId="1" fillId="0" borderId="7" xfId="97" applyFont="1" applyBorder="1" applyAlignment="1">
      <alignment horizontal="center" vertical="center" wrapText="1"/>
    </xf>
    <xf numFmtId="0" fontId="45" fillId="0" borderId="4" xfId="97" applyFont="1" applyBorder="1" applyAlignment="1">
      <alignment horizontal="center" vertical="center" wrapText="1"/>
    </xf>
    <xf numFmtId="0" fontId="45" fillId="0" borderId="2" xfId="97" applyFont="1" applyBorder="1" applyAlignment="1">
      <alignment horizontal="center" vertical="center" wrapText="1"/>
    </xf>
    <xf numFmtId="0" fontId="2" fillId="0" borderId="1" xfId="97" applyFont="1" applyBorder="1" applyAlignment="1">
      <alignment horizontal="left" vertical="center" wrapText="1"/>
    </xf>
    <xf numFmtId="193" fontId="2" fillId="0" borderId="1" xfId="97" applyNumberFormat="1" applyFont="1" applyBorder="1" applyAlignment="1">
      <alignment horizontal="center" vertical="center" wrapText="1"/>
    </xf>
    <xf numFmtId="187" fontId="2" fillId="0" borderId="1" xfId="97" applyNumberFormat="1" applyFont="1" applyBorder="1" applyAlignment="1">
      <alignment horizontal="center" vertical="center" wrapText="1"/>
    </xf>
    <xf numFmtId="193" fontId="4" fillId="0" borderId="1" xfId="97" applyNumberFormat="1" applyBorder="1" applyAlignment="1">
      <alignment horizontal="center" vertical="center" wrapText="1"/>
    </xf>
    <xf numFmtId="187" fontId="4" fillId="0" borderId="1" xfId="97" applyNumberFormat="1" applyBorder="1" applyAlignment="1">
      <alignment horizontal="center" vertical="center" wrapText="1"/>
    </xf>
    <xf numFmtId="191" fontId="4" fillId="0" borderId="1" xfId="1" applyNumberFormat="1" applyFont="1" applyFill="1" applyBorder="1" applyAlignment="1" applyProtection="1">
      <alignment horizontal="center" vertical="center" wrapText="1"/>
    </xf>
    <xf numFmtId="189" fontId="4" fillId="0" borderId="1" xfId="97" applyNumberFormat="1" applyBorder="1" applyAlignment="1">
      <alignment horizontal="center" vertical="center" wrapText="1"/>
    </xf>
    <xf numFmtId="0" fontId="2" fillId="0" borderId="1" xfId="97" applyFont="1" applyBorder="1" applyAlignment="1">
      <alignment horizontal="center" vertical="center" wrapText="1"/>
    </xf>
    <xf numFmtId="0" fontId="1" fillId="0" borderId="0" xfId="97" applyFont="1" applyAlignment="1">
      <alignment wrapText="1"/>
    </xf>
    <xf numFmtId="0" fontId="4" fillId="0" borderId="0" xfId="97" applyFill="1" applyAlignment="1">
      <alignment wrapText="1"/>
    </xf>
    <xf numFmtId="0" fontId="4" fillId="0" borderId="0" xfId="97" applyAlignment="1">
      <alignment horizontal="center" wrapText="1"/>
    </xf>
    <xf numFmtId="0" fontId="0" fillId="0" borderId="0" xfId="97" applyFont="1" applyAlignment="1">
      <alignment vertical="center" wrapText="1"/>
    </xf>
    <xf numFmtId="0" fontId="0" fillId="0" borderId="0" xfId="97" applyFont="1" applyFill="1" applyAlignment="1">
      <alignment vertical="center" wrapText="1"/>
    </xf>
    <xf numFmtId="0" fontId="18" fillId="0" borderId="0" xfId="97" applyFont="1" applyAlignment="1">
      <alignment horizontal="center" vertical="center" wrapText="1"/>
    </xf>
    <xf numFmtId="0" fontId="1" fillId="0" borderId="1" xfId="97" applyFont="1" applyBorder="1" applyAlignment="1">
      <alignment horizontal="center" vertical="center" wrapText="1"/>
    </xf>
    <xf numFmtId="0" fontId="1" fillId="0" borderId="1" xfId="97" applyFont="1" applyFill="1" applyBorder="1" applyAlignment="1">
      <alignment horizontal="center" vertical="center" wrapText="1"/>
    </xf>
    <xf numFmtId="188" fontId="4" fillId="0" borderId="1" xfId="97" applyNumberForma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/>
    </xf>
    <xf numFmtId="194" fontId="10" fillId="0" borderId="1" xfId="87" applyNumberFormat="1" applyFont="1" applyBorder="1" applyAlignment="1">
      <alignment horizontal="center" vertical="center" wrapText="1"/>
    </xf>
    <xf numFmtId="187" fontId="10" fillId="0" borderId="1" xfId="97" applyNumberFormat="1" applyFont="1" applyBorder="1" applyAlignment="1">
      <alignment horizontal="center" vertical="center" wrapText="1"/>
    </xf>
    <xf numFmtId="188" fontId="10" fillId="0" borderId="1" xfId="87" applyNumberFormat="1" applyFont="1" applyBorder="1" applyAlignment="1">
      <alignment horizontal="right" vertical="center" wrapText="1"/>
    </xf>
    <xf numFmtId="188" fontId="10" fillId="0" borderId="1" xfId="87" applyNumberFormat="1" applyFont="1" applyFill="1" applyBorder="1" applyAlignment="1">
      <alignment horizontal="right" vertical="center" wrapText="1"/>
    </xf>
    <xf numFmtId="188" fontId="10" fillId="0" borderId="2" xfId="87" applyNumberFormat="1" applyFont="1" applyBorder="1" applyAlignment="1">
      <alignment horizontal="right" vertical="center" wrapText="1"/>
    </xf>
    <xf numFmtId="188" fontId="10" fillId="0" borderId="2" xfId="87" applyNumberFormat="1" applyFont="1" applyFill="1" applyBorder="1" applyAlignment="1">
      <alignment horizontal="right" vertical="center" wrapText="1"/>
    </xf>
    <xf numFmtId="189" fontId="4" fillId="0" borderId="1" xfId="97" applyNumberFormat="1" applyFill="1" applyBorder="1" applyAlignment="1">
      <alignment horizontal="center" vertical="center" wrapText="1"/>
    </xf>
    <xf numFmtId="188" fontId="2" fillId="0" borderId="1" xfId="97" applyNumberFormat="1" applyFont="1" applyBorder="1" applyAlignment="1">
      <alignment horizontal="center" vertical="center" wrapText="1"/>
    </xf>
    <xf numFmtId="188" fontId="2" fillId="0" borderId="1" xfId="97" applyNumberFormat="1" applyFont="1" applyFill="1" applyBorder="1" applyAlignment="1">
      <alignment horizontal="center" vertical="center" wrapText="1"/>
    </xf>
    <xf numFmtId="194" fontId="2" fillId="0" borderId="1" xfId="97" applyNumberFormat="1" applyFont="1" applyBorder="1" applyAlignment="1">
      <alignment horizontal="center" vertical="center" wrapText="1"/>
    </xf>
    <xf numFmtId="0" fontId="4" fillId="0" borderId="0" xfId="97" applyFill="1" applyAlignment="1">
      <alignment horizontal="center" wrapText="1"/>
    </xf>
    <xf numFmtId="188" fontId="4" fillId="0" borderId="0" xfId="97" applyNumberFormat="1" applyAlignment="1">
      <alignment wrapText="1"/>
    </xf>
    <xf numFmtId="188" fontId="4" fillId="0" borderId="0" xfId="97" applyNumberFormat="1" applyAlignment="1">
      <alignment horizontal="center" wrapText="1"/>
    </xf>
    <xf numFmtId="0" fontId="4" fillId="0" borderId="0" xfId="97" applyFont="1" applyAlignment="1">
      <alignment horizontal="center" vertical="center" wrapText="1"/>
    </xf>
    <xf numFmtId="0" fontId="4" fillId="0" borderId="0" xfId="97" applyFont="1" applyAlignment="1">
      <alignment horizontal="right" vertical="center" wrapText="1"/>
    </xf>
    <xf numFmtId="0" fontId="22" fillId="0" borderId="1" xfId="97" applyFont="1" applyBorder="1" applyAlignment="1">
      <alignment horizontal="left" vertical="center" wrapText="1"/>
    </xf>
    <xf numFmtId="0" fontId="46" fillId="0" borderId="0" xfId="87" applyFont="1" applyFill="1" applyAlignment="1">
      <alignment vertical="center" wrapText="1"/>
    </xf>
    <xf numFmtId="0" fontId="47" fillId="0" borderId="0" xfId="87" applyFont="1" applyFill="1" applyBorder="1" applyAlignment="1">
      <alignment horizontal="center" vertical="center" wrapText="1"/>
    </xf>
    <xf numFmtId="0" fontId="46" fillId="0" borderId="0" xfId="87" applyFont="1" applyFill="1" applyBorder="1" applyAlignment="1">
      <alignment horizontal="left" vertical="center" wrapText="1"/>
    </xf>
    <xf numFmtId="49" fontId="4" fillId="0" borderId="0" xfId="87" applyNumberFormat="1" applyFont="1" applyFill="1" applyBorder="1" applyAlignment="1">
      <alignment horizontal="center" vertical="center" wrapText="1"/>
    </xf>
    <xf numFmtId="0" fontId="25" fillId="0" borderId="0" xfId="87" applyFont="1" applyFill="1" applyBorder="1" applyAlignment="1">
      <alignment vertical="center" wrapText="1"/>
    </xf>
    <xf numFmtId="0" fontId="19" fillId="0" borderId="0" xfId="87" applyFont="1" applyFill="1" applyAlignment="1">
      <alignment vertical="center"/>
    </xf>
    <xf numFmtId="0" fontId="4" fillId="0" borderId="0" xfId="87" applyFont="1" applyFill="1" applyAlignment="1">
      <alignment vertical="center"/>
    </xf>
    <xf numFmtId="0" fontId="48" fillId="0" borderId="0" xfId="87" applyFont="1" applyFill="1" applyAlignment="1">
      <alignment vertical="center"/>
    </xf>
    <xf numFmtId="0" fontId="49" fillId="0" borderId="0" xfId="87" applyFont="1" applyFill="1" applyAlignment="1">
      <alignment vertical="center"/>
    </xf>
    <xf numFmtId="0" fontId="50" fillId="0" borderId="0" xfId="87" applyFont="1" applyFill="1" applyAlignment="1">
      <alignment horizontal="center" vertical="center" wrapText="1"/>
    </xf>
    <xf numFmtId="0" fontId="51" fillId="0" borderId="0" xfId="87" applyFont="1" applyFill="1" applyAlignment="1">
      <alignment horizontal="center"/>
    </xf>
    <xf numFmtId="57" fontId="51" fillId="0" borderId="0" xfId="87" applyNumberFormat="1" applyFont="1" applyFill="1" applyAlignment="1">
      <alignment horizontal="center" vertical="center" wrapText="1"/>
    </xf>
    <xf numFmtId="0" fontId="51" fillId="0" borderId="0" xfId="87" applyNumberFormat="1" applyFont="1" applyFill="1" applyAlignment="1">
      <alignment horizontal="center" vertical="center"/>
    </xf>
  </cellXfs>
  <cellStyles count="12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2011年财政收入完成情况（剔除转企业）1" xfId="49"/>
    <cellStyle name="_2011年初步结算（确定）1" xfId="50"/>
    <cellStyle name="_2012年初步结算表" xfId="51"/>
    <cellStyle name="_2012年一般预算收支出总表(2012.11.13)" xfId="52"/>
    <cellStyle name="_2012年预算调整情况（11.13）" xfId="53"/>
    <cellStyle name="_2013年财政收入计划" xfId="54"/>
    <cellStyle name="_2015年部门预算汇总" xfId="55"/>
    <cellStyle name="_2015年部门预算汇总0131" xfId="56"/>
    <cellStyle name="_Book3" xfId="57"/>
    <cellStyle name="_ET_STYLE_NoName_00_" xfId="58"/>
    <cellStyle name="_掇刀2010年结算单（修改）" xfId="59"/>
    <cellStyle name="_划转村场企业" xfId="60"/>
    <cellStyle name="3232" xfId="61"/>
    <cellStyle name="Calc Currency (0)" xfId="62"/>
    <cellStyle name="ColLevel_1" xfId="63"/>
    <cellStyle name="Comma [0]" xfId="64"/>
    <cellStyle name="comma zerodec" xfId="65"/>
    <cellStyle name="Comma_1995" xfId="66"/>
    <cellStyle name="Currency [0]" xfId="67"/>
    <cellStyle name="Currency_1995" xfId="68"/>
    <cellStyle name="Currency1" xfId="69"/>
    <cellStyle name="Date" xfId="70"/>
    <cellStyle name="Dollar (zero dec)" xfId="71"/>
    <cellStyle name="Fixed" xfId="72"/>
    <cellStyle name="Header1" xfId="73"/>
    <cellStyle name="Header2" xfId="74"/>
    <cellStyle name="HEADING1" xfId="75"/>
    <cellStyle name="HEADING2" xfId="76"/>
    <cellStyle name="no dec" xfId="77"/>
    <cellStyle name="Norma,_laroux_4_营业在建 (2)_E21" xfId="78"/>
    <cellStyle name="Normal_#10-Headcount" xfId="79"/>
    <cellStyle name="Percent_laroux" xfId="80"/>
    <cellStyle name="RowLevel_0" xfId="81"/>
    <cellStyle name="Total" xfId="82"/>
    <cellStyle name="百分比 2" xfId="83"/>
    <cellStyle name="表标题" xfId="84"/>
    <cellStyle name="差_工资花名册" xfId="85"/>
    <cellStyle name="常规 10" xfId="86"/>
    <cellStyle name="常规 2" xfId="87"/>
    <cellStyle name="常规 2 2" xfId="88"/>
    <cellStyle name="常规 3" xfId="89"/>
    <cellStyle name="常规 4" xfId="90"/>
    <cellStyle name="常规 5" xfId="91"/>
    <cellStyle name="常规 6" xfId="92"/>
    <cellStyle name="常规 7" xfId="93"/>
    <cellStyle name="常规 8" xfId="94"/>
    <cellStyle name="常规_2005年各部门预算" xfId="95"/>
    <cellStyle name="常规_2005年各部门预算 2" xfId="96"/>
    <cellStyle name="常规_2007年预算执行情况表" xfId="97"/>
    <cellStyle name="常规_2014预算报告附表（公布）" xfId="98"/>
    <cellStyle name="常规_2015年预算（报市）" xfId="99"/>
    <cellStyle name="常规_2015年预算（报市） 2" xfId="100"/>
    <cellStyle name="常规_2016年报人大及公开报表（一般）" xfId="101"/>
    <cellStyle name="常规_西安" xfId="102"/>
    <cellStyle name="分级显示行_1_13区汇总" xfId="103"/>
    <cellStyle name="归盒啦_95" xfId="104"/>
    <cellStyle name="好_工资花名册" xfId="105"/>
    <cellStyle name="后继超链接" xfId="106"/>
    <cellStyle name="霓付 [0]_95" xfId="107"/>
    <cellStyle name="霓付_95" xfId="108"/>
    <cellStyle name="烹拳 [0]_95" xfId="109"/>
    <cellStyle name="烹拳_95" xfId="110"/>
    <cellStyle name="普通_“三部” (2)" xfId="111"/>
    <cellStyle name="千分位[0]_F01-1" xfId="112"/>
    <cellStyle name="千分位_97-917" xfId="113"/>
    <cellStyle name="千位[0]_，" xfId="114"/>
    <cellStyle name="千位_，" xfId="115"/>
    <cellStyle name="钎霖_4岿角利" xfId="116"/>
    <cellStyle name="数字" xfId="117"/>
    <cellStyle name="未定义" xfId="118"/>
    <cellStyle name="小数" xfId="119"/>
    <cellStyle name="样式 1" xfId="120"/>
  </cellStyle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707;&#27849;&#21439;2020&#24180;&#26032;&#22686;&#25919;&#24220;&#20538;&#21048;&#36164;&#37329;&#20351;&#29992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7"/>
  <sheetViews>
    <sheetView tabSelected="1" topLeftCell="A4" workbookViewId="0">
      <selection activeCell="C8" sqref="C8"/>
    </sheetView>
  </sheetViews>
  <sheetFormatPr defaultColWidth="9" defaultRowHeight="14.25" outlineLevelRow="6" outlineLevelCol="2"/>
  <cols>
    <col min="1" max="1" width="57.3833333333333" style="355" customWidth="1"/>
    <col min="2" max="2" width="12.8833333333333" style="355" customWidth="1"/>
    <col min="3" max="3" width="17.5" style="355" customWidth="1"/>
    <col min="4" max="256" width="9" style="356"/>
    <col min="257" max="257" width="57.3833333333333" style="356" customWidth="1"/>
    <col min="258" max="258" width="12.8833333333333" style="356" customWidth="1"/>
    <col min="259" max="512" width="9" style="356"/>
    <col min="513" max="513" width="57.3833333333333" style="356" customWidth="1"/>
    <col min="514" max="514" width="12.8833333333333" style="356" customWidth="1"/>
    <col min="515" max="768" width="9" style="356"/>
    <col min="769" max="769" width="57.3833333333333" style="356" customWidth="1"/>
    <col min="770" max="770" width="12.8833333333333" style="356" customWidth="1"/>
    <col min="771" max="1024" width="9" style="356"/>
    <col min="1025" max="1025" width="57.3833333333333" style="356" customWidth="1"/>
    <col min="1026" max="1026" width="12.8833333333333" style="356" customWidth="1"/>
    <col min="1027" max="1280" width="9" style="356"/>
    <col min="1281" max="1281" width="57.3833333333333" style="356" customWidth="1"/>
    <col min="1282" max="1282" width="12.8833333333333" style="356" customWidth="1"/>
    <col min="1283" max="1536" width="9" style="356"/>
    <col min="1537" max="1537" width="57.3833333333333" style="356" customWidth="1"/>
    <col min="1538" max="1538" width="12.8833333333333" style="356" customWidth="1"/>
    <col min="1539" max="1792" width="9" style="356"/>
    <col min="1793" max="1793" width="57.3833333333333" style="356" customWidth="1"/>
    <col min="1794" max="1794" width="12.8833333333333" style="356" customWidth="1"/>
    <col min="1795" max="2048" width="9" style="356"/>
    <col min="2049" max="2049" width="57.3833333333333" style="356" customWidth="1"/>
    <col min="2050" max="2050" width="12.8833333333333" style="356" customWidth="1"/>
    <col min="2051" max="2304" width="9" style="356"/>
    <col min="2305" max="2305" width="57.3833333333333" style="356" customWidth="1"/>
    <col min="2306" max="2306" width="12.8833333333333" style="356" customWidth="1"/>
    <col min="2307" max="2560" width="9" style="356"/>
    <col min="2561" max="2561" width="57.3833333333333" style="356" customWidth="1"/>
    <col min="2562" max="2562" width="12.8833333333333" style="356" customWidth="1"/>
    <col min="2563" max="2816" width="9" style="356"/>
    <col min="2817" max="2817" width="57.3833333333333" style="356" customWidth="1"/>
    <col min="2818" max="2818" width="12.8833333333333" style="356" customWidth="1"/>
    <col min="2819" max="3072" width="9" style="356"/>
    <col min="3073" max="3073" width="57.3833333333333" style="356" customWidth="1"/>
    <col min="3074" max="3074" width="12.8833333333333" style="356" customWidth="1"/>
    <col min="3075" max="3328" width="9" style="356"/>
    <col min="3329" max="3329" width="57.3833333333333" style="356" customWidth="1"/>
    <col min="3330" max="3330" width="12.8833333333333" style="356" customWidth="1"/>
    <col min="3331" max="3584" width="9" style="356"/>
    <col min="3585" max="3585" width="57.3833333333333" style="356" customWidth="1"/>
    <col min="3586" max="3586" width="12.8833333333333" style="356" customWidth="1"/>
    <col min="3587" max="3840" width="9" style="356"/>
    <col min="3841" max="3841" width="57.3833333333333" style="356" customWidth="1"/>
    <col min="3842" max="3842" width="12.8833333333333" style="356" customWidth="1"/>
    <col min="3843" max="4096" width="9" style="356"/>
    <col min="4097" max="4097" width="57.3833333333333" style="356" customWidth="1"/>
    <col min="4098" max="4098" width="12.8833333333333" style="356" customWidth="1"/>
    <col min="4099" max="4352" width="9" style="356"/>
    <col min="4353" max="4353" width="57.3833333333333" style="356" customWidth="1"/>
    <col min="4354" max="4354" width="12.8833333333333" style="356" customWidth="1"/>
    <col min="4355" max="4608" width="9" style="356"/>
    <col min="4609" max="4609" width="57.3833333333333" style="356" customWidth="1"/>
    <col min="4610" max="4610" width="12.8833333333333" style="356" customWidth="1"/>
    <col min="4611" max="4864" width="9" style="356"/>
    <col min="4865" max="4865" width="57.3833333333333" style="356" customWidth="1"/>
    <col min="4866" max="4866" width="12.8833333333333" style="356" customWidth="1"/>
    <col min="4867" max="5120" width="9" style="356"/>
    <col min="5121" max="5121" width="57.3833333333333" style="356" customWidth="1"/>
    <col min="5122" max="5122" width="12.8833333333333" style="356" customWidth="1"/>
    <col min="5123" max="5376" width="9" style="356"/>
    <col min="5377" max="5377" width="57.3833333333333" style="356" customWidth="1"/>
    <col min="5378" max="5378" width="12.8833333333333" style="356" customWidth="1"/>
    <col min="5379" max="5632" width="9" style="356"/>
    <col min="5633" max="5633" width="57.3833333333333" style="356" customWidth="1"/>
    <col min="5634" max="5634" width="12.8833333333333" style="356" customWidth="1"/>
    <col min="5635" max="5888" width="9" style="356"/>
    <col min="5889" max="5889" width="57.3833333333333" style="356" customWidth="1"/>
    <col min="5890" max="5890" width="12.8833333333333" style="356" customWidth="1"/>
    <col min="5891" max="6144" width="9" style="356"/>
    <col min="6145" max="6145" width="57.3833333333333" style="356" customWidth="1"/>
    <col min="6146" max="6146" width="12.8833333333333" style="356" customWidth="1"/>
    <col min="6147" max="6400" width="9" style="356"/>
    <col min="6401" max="6401" width="57.3833333333333" style="356" customWidth="1"/>
    <col min="6402" max="6402" width="12.8833333333333" style="356" customWidth="1"/>
    <col min="6403" max="6656" width="9" style="356"/>
    <col min="6657" max="6657" width="57.3833333333333" style="356" customWidth="1"/>
    <col min="6658" max="6658" width="12.8833333333333" style="356" customWidth="1"/>
    <col min="6659" max="6912" width="9" style="356"/>
    <col min="6913" max="6913" width="57.3833333333333" style="356" customWidth="1"/>
    <col min="6914" max="6914" width="12.8833333333333" style="356" customWidth="1"/>
    <col min="6915" max="7168" width="9" style="356"/>
    <col min="7169" max="7169" width="57.3833333333333" style="356" customWidth="1"/>
    <col min="7170" max="7170" width="12.8833333333333" style="356" customWidth="1"/>
    <col min="7171" max="7424" width="9" style="356"/>
    <col min="7425" max="7425" width="57.3833333333333" style="356" customWidth="1"/>
    <col min="7426" max="7426" width="12.8833333333333" style="356" customWidth="1"/>
    <col min="7427" max="7680" width="9" style="356"/>
    <col min="7681" max="7681" width="57.3833333333333" style="356" customWidth="1"/>
    <col min="7682" max="7682" width="12.8833333333333" style="356" customWidth="1"/>
    <col min="7683" max="7936" width="9" style="356"/>
    <col min="7937" max="7937" width="57.3833333333333" style="356" customWidth="1"/>
    <col min="7938" max="7938" width="12.8833333333333" style="356" customWidth="1"/>
    <col min="7939" max="8192" width="9" style="356"/>
    <col min="8193" max="8193" width="57.3833333333333" style="356" customWidth="1"/>
    <col min="8194" max="8194" width="12.8833333333333" style="356" customWidth="1"/>
    <col min="8195" max="8448" width="9" style="356"/>
    <col min="8449" max="8449" width="57.3833333333333" style="356" customWidth="1"/>
    <col min="8450" max="8450" width="12.8833333333333" style="356" customWidth="1"/>
    <col min="8451" max="8704" width="9" style="356"/>
    <col min="8705" max="8705" width="57.3833333333333" style="356" customWidth="1"/>
    <col min="8706" max="8706" width="12.8833333333333" style="356" customWidth="1"/>
    <col min="8707" max="8960" width="9" style="356"/>
    <col min="8961" max="8961" width="57.3833333333333" style="356" customWidth="1"/>
    <col min="8962" max="8962" width="12.8833333333333" style="356" customWidth="1"/>
    <col min="8963" max="9216" width="9" style="356"/>
    <col min="9217" max="9217" width="57.3833333333333" style="356" customWidth="1"/>
    <col min="9218" max="9218" width="12.8833333333333" style="356" customWidth="1"/>
    <col min="9219" max="9472" width="9" style="356"/>
    <col min="9473" max="9473" width="57.3833333333333" style="356" customWidth="1"/>
    <col min="9474" max="9474" width="12.8833333333333" style="356" customWidth="1"/>
    <col min="9475" max="9728" width="9" style="356"/>
    <col min="9729" max="9729" width="57.3833333333333" style="356" customWidth="1"/>
    <col min="9730" max="9730" width="12.8833333333333" style="356" customWidth="1"/>
    <col min="9731" max="9984" width="9" style="356"/>
    <col min="9985" max="9985" width="57.3833333333333" style="356" customWidth="1"/>
    <col min="9986" max="9986" width="12.8833333333333" style="356" customWidth="1"/>
    <col min="9987" max="10240" width="9" style="356"/>
    <col min="10241" max="10241" width="57.3833333333333" style="356" customWidth="1"/>
    <col min="10242" max="10242" width="12.8833333333333" style="356" customWidth="1"/>
    <col min="10243" max="10496" width="9" style="356"/>
    <col min="10497" max="10497" width="57.3833333333333" style="356" customWidth="1"/>
    <col min="10498" max="10498" width="12.8833333333333" style="356" customWidth="1"/>
    <col min="10499" max="10752" width="9" style="356"/>
    <col min="10753" max="10753" width="57.3833333333333" style="356" customWidth="1"/>
    <col min="10754" max="10754" width="12.8833333333333" style="356" customWidth="1"/>
    <col min="10755" max="11008" width="9" style="356"/>
    <col min="11009" max="11009" width="57.3833333333333" style="356" customWidth="1"/>
    <col min="11010" max="11010" width="12.8833333333333" style="356" customWidth="1"/>
    <col min="11011" max="11264" width="9" style="356"/>
    <col min="11265" max="11265" width="57.3833333333333" style="356" customWidth="1"/>
    <col min="11266" max="11266" width="12.8833333333333" style="356" customWidth="1"/>
    <col min="11267" max="11520" width="9" style="356"/>
    <col min="11521" max="11521" width="57.3833333333333" style="356" customWidth="1"/>
    <col min="11522" max="11522" width="12.8833333333333" style="356" customWidth="1"/>
    <col min="11523" max="11776" width="9" style="356"/>
    <col min="11777" max="11777" width="57.3833333333333" style="356" customWidth="1"/>
    <col min="11778" max="11778" width="12.8833333333333" style="356" customWidth="1"/>
    <col min="11779" max="12032" width="9" style="356"/>
    <col min="12033" max="12033" width="57.3833333333333" style="356" customWidth="1"/>
    <col min="12034" max="12034" width="12.8833333333333" style="356" customWidth="1"/>
    <col min="12035" max="12288" width="9" style="356"/>
    <col min="12289" max="12289" width="57.3833333333333" style="356" customWidth="1"/>
    <col min="12290" max="12290" width="12.8833333333333" style="356" customWidth="1"/>
    <col min="12291" max="12544" width="9" style="356"/>
    <col min="12545" max="12545" width="57.3833333333333" style="356" customWidth="1"/>
    <col min="12546" max="12546" width="12.8833333333333" style="356" customWidth="1"/>
    <col min="12547" max="12800" width="9" style="356"/>
    <col min="12801" max="12801" width="57.3833333333333" style="356" customWidth="1"/>
    <col min="12802" max="12802" width="12.8833333333333" style="356" customWidth="1"/>
    <col min="12803" max="13056" width="9" style="356"/>
    <col min="13057" max="13057" width="57.3833333333333" style="356" customWidth="1"/>
    <col min="13058" max="13058" width="12.8833333333333" style="356" customWidth="1"/>
    <col min="13059" max="13312" width="9" style="356"/>
    <col min="13313" max="13313" width="57.3833333333333" style="356" customWidth="1"/>
    <col min="13314" max="13314" width="12.8833333333333" style="356" customWidth="1"/>
    <col min="13315" max="13568" width="9" style="356"/>
    <col min="13569" max="13569" width="57.3833333333333" style="356" customWidth="1"/>
    <col min="13570" max="13570" width="12.8833333333333" style="356" customWidth="1"/>
    <col min="13571" max="13824" width="9" style="356"/>
    <col min="13825" max="13825" width="57.3833333333333" style="356" customWidth="1"/>
    <col min="13826" max="13826" width="12.8833333333333" style="356" customWidth="1"/>
    <col min="13827" max="14080" width="9" style="356"/>
    <col min="14081" max="14081" width="57.3833333333333" style="356" customWidth="1"/>
    <col min="14082" max="14082" width="12.8833333333333" style="356" customWidth="1"/>
    <col min="14083" max="14336" width="9" style="356"/>
    <col min="14337" max="14337" width="57.3833333333333" style="356" customWidth="1"/>
    <col min="14338" max="14338" width="12.8833333333333" style="356" customWidth="1"/>
    <col min="14339" max="14592" width="9" style="356"/>
    <col min="14593" max="14593" width="57.3833333333333" style="356" customWidth="1"/>
    <col min="14594" max="14594" width="12.8833333333333" style="356" customWidth="1"/>
    <col min="14595" max="14848" width="9" style="356"/>
    <col min="14849" max="14849" width="57.3833333333333" style="356" customWidth="1"/>
    <col min="14850" max="14850" width="12.8833333333333" style="356" customWidth="1"/>
    <col min="14851" max="15104" width="9" style="356"/>
    <col min="15105" max="15105" width="57.3833333333333" style="356" customWidth="1"/>
    <col min="15106" max="15106" width="12.8833333333333" style="356" customWidth="1"/>
    <col min="15107" max="15360" width="9" style="356"/>
    <col min="15361" max="15361" width="57.3833333333333" style="356" customWidth="1"/>
    <col min="15362" max="15362" width="12.8833333333333" style="356" customWidth="1"/>
    <col min="15363" max="15616" width="9" style="356"/>
    <col min="15617" max="15617" width="57.3833333333333" style="356" customWidth="1"/>
    <col min="15618" max="15618" width="12.8833333333333" style="356" customWidth="1"/>
    <col min="15619" max="15872" width="9" style="356"/>
    <col min="15873" max="15873" width="57.3833333333333" style="356" customWidth="1"/>
    <col min="15874" max="15874" width="12.8833333333333" style="356" customWidth="1"/>
    <col min="15875" max="16128" width="9" style="356"/>
    <col min="16129" max="16129" width="57.3833333333333" style="356" customWidth="1"/>
    <col min="16130" max="16130" width="12.8833333333333" style="356" customWidth="1"/>
    <col min="16131" max="16384" width="9" style="356"/>
  </cols>
  <sheetData>
    <row r="2" ht="22.5" customHeight="1" spans="1:1">
      <c r="A2" s="357" t="s">
        <v>0</v>
      </c>
    </row>
    <row r="3" ht="44.25" customHeight="1" spans="1:1">
      <c r="A3" s="358"/>
    </row>
    <row r="4" ht="231" customHeight="1" spans="1:3">
      <c r="A4" s="359" t="s">
        <v>1</v>
      </c>
      <c r="B4" s="359"/>
      <c r="C4" s="359"/>
    </row>
    <row r="5" ht="225.75" customHeight="1" spans="1:3">
      <c r="A5" s="360"/>
      <c r="B5" s="360"/>
      <c r="C5" s="360"/>
    </row>
    <row r="6" ht="30" customHeight="1" spans="1:3">
      <c r="A6" s="361" t="s">
        <v>2</v>
      </c>
      <c r="B6" s="362"/>
      <c r="C6" s="362"/>
    </row>
    <row r="7" ht="30" customHeight="1" spans="1:3">
      <c r="A7" s="361">
        <v>45505</v>
      </c>
      <c r="B7" s="362"/>
      <c r="C7" s="362"/>
    </row>
  </sheetData>
  <mergeCells count="4">
    <mergeCell ref="A4:C4"/>
    <mergeCell ref="A5:C5"/>
    <mergeCell ref="A6:C6"/>
    <mergeCell ref="A7:C7"/>
  </mergeCells>
  <pageMargins left="0.75" right="0.75" top="1" bottom="1" header="0.5" footer="0.5"/>
  <pageSetup paperSize="9" scale="9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29"/>
  <sheetViews>
    <sheetView showZeros="0" workbookViewId="0">
      <selection activeCell="C6" sqref="C6"/>
    </sheetView>
  </sheetViews>
  <sheetFormatPr defaultColWidth="9" defaultRowHeight="15.75" outlineLevelCol="3"/>
  <cols>
    <col min="1" max="1" width="33.8833333333333" style="138" customWidth="1"/>
    <col min="2" max="2" width="13.75" style="242" customWidth="1"/>
    <col min="3" max="3" width="15.1333333333333" style="242" customWidth="1"/>
    <col min="4" max="4" width="12.75" style="138" customWidth="1"/>
    <col min="5" max="5" width="29.6333333333333" style="138" customWidth="1"/>
    <col min="6" max="16384" width="9" style="138"/>
  </cols>
  <sheetData>
    <row r="1" ht="23.25" customHeight="1" spans="1:1">
      <c r="A1" s="7" t="s">
        <v>649</v>
      </c>
    </row>
    <row r="2" ht="38.25" customHeight="1" spans="1:4">
      <c r="A2" s="243" t="s">
        <v>20</v>
      </c>
      <c r="B2" s="243"/>
      <c r="C2" s="243"/>
      <c r="D2" s="243"/>
    </row>
    <row r="3" ht="26.25" customHeight="1" spans="4:4">
      <c r="D3" s="244" t="s">
        <v>71</v>
      </c>
    </row>
    <row r="4" s="137" customFormat="1" ht="24" customHeight="1" spans="1:4">
      <c r="A4" s="245" t="s">
        <v>630</v>
      </c>
      <c r="B4" s="245" t="s">
        <v>138</v>
      </c>
      <c r="C4" s="245" t="s">
        <v>650</v>
      </c>
      <c r="D4" s="245" t="s">
        <v>651</v>
      </c>
    </row>
    <row r="5" s="137" customFormat="1" ht="24" customHeight="1" spans="1:4">
      <c r="A5" s="142" t="s">
        <v>138</v>
      </c>
      <c r="B5" s="143">
        <f>SUM(B6:B29)</f>
        <v>32355</v>
      </c>
      <c r="C5" s="143">
        <f>SUM(C6:C29)</f>
        <v>32355</v>
      </c>
      <c r="D5" s="246">
        <f>SUM(D6:D25)</f>
        <v>0</v>
      </c>
    </row>
    <row r="6" ht="24" customHeight="1" spans="1:4">
      <c r="A6" s="247" t="s">
        <v>107</v>
      </c>
      <c r="B6" s="248">
        <f>C6+D6</f>
        <v>61</v>
      </c>
      <c r="C6" s="248">
        <v>61</v>
      </c>
      <c r="D6" s="249"/>
    </row>
    <row r="7" ht="24" customHeight="1" spans="1:4">
      <c r="A7" s="247" t="s">
        <v>108</v>
      </c>
      <c r="B7" s="248">
        <f t="shared" ref="B7:B29" si="0">C7+D7</f>
        <v>0</v>
      </c>
      <c r="C7" s="248"/>
      <c r="D7" s="249"/>
    </row>
    <row r="8" ht="24" customHeight="1" spans="1:4">
      <c r="A8" s="247" t="s">
        <v>109</v>
      </c>
      <c r="B8" s="248">
        <f t="shared" si="0"/>
        <v>5</v>
      </c>
      <c r="C8" s="248">
        <v>5</v>
      </c>
      <c r="D8" s="249"/>
    </row>
    <row r="9" ht="24" customHeight="1" spans="1:4">
      <c r="A9" s="247" t="s">
        <v>110</v>
      </c>
      <c r="B9" s="248">
        <f t="shared" si="0"/>
        <v>0</v>
      </c>
      <c r="C9" s="248"/>
      <c r="D9" s="249"/>
    </row>
    <row r="10" ht="24" customHeight="1" spans="1:4">
      <c r="A10" s="247" t="s">
        <v>111</v>
      </c>
      <c r="B10" s="248">
        <f t="shared" si="0"/>
        <v>3052</v>
      </c>
      <c r="C10" s="248">
        <v>3052</v>
      </c>
      <c r="D10" s="249"/>
    </row>
    <row r="11" ht="24" customHeight="1" spans="1:4">
      <c r="A11" s="247" t="s">
        <v>112</v>
      </c>
      <c r="B11" s="248">
        <f t="shared" si="0"/>
        <v>0</v>
      </c>
      <c r="C11" s="248"/>
      <c r="D11" s="249"/>
    </row>
    <row r="12" ht="24" customHeight="1" spans="1:4">
      <c r="A12" s="247" t="s">
        <v>113</v>
      </c>
      <c r="B12" s="248">
        <f t="shared" si="0"/>
        <v>500</v>
      </c>
      <c r="C12" s="248">
        <v>500</v>
      </c>
      <c r="D12" s="249"/>
    </row>
    <row r="13" ht="24" customHeight="1" spans="1:4">
      <c r="A13" s="247" t="s">
        <v>114</v>
      </c>
      <c r="B13" s="248">
        <f t="shared" si="0"/>
        <v>1707</v>
      </c>
      <c r="C13" s="248">
        <v>1707</v>
      </c>
      <c r="D13" s="249"/>
    </row>
    <row r="14" ht="24" customHeight="1" spans="1:4">
      <c r="A14" s="247" t="s">
        <v>115</v>
      </c>
      <c r="B14" s="248">
        <f t="shared" si="0"/>
        <v>521</v>
      </c>
      <c r="C14" s="248">
        <v>521</v>
      </c>
      <c r="D14" s="249"/>
    </row>
    <row r="15" ht="24" customHeight="1" spans="1:4">
      <c r="A15" s="247" t="s">
        <v>116</v>
      </c>
      <c r="B15" s="248">
        <f t="shared" si="0"/>
        <v>7000</v>
      </c>
      <c r="C15" s="248">
        <v>7000</v>
      </c>
      <c r="D15" s="249"/>
    </row>
    <row r="16" ht="24" customHeight="1" spans="1:4">
      <c r="A16" s="247" t="s">
        <v>117</v>
      </c>
      <c r="B16" s="248">
        <f t="shared" si="0"/>
        <v>2260</v>
      </c>
      <c r="C16" s="248">
        <v>2260</v>
      </c>
      <c r="D16" s="249"/>
    </row>
    <row r="17" ht="24" customHeight="1" spans="1:4">
      <c r="A17" s="247" t="s">
        <v>118</v>
      </c>
      <c r="B17" s="248">
        <f t="shared" si="0"/>
        <v>11289</v>
      </c>
      <c r="C17" s="248">
        <v>11289</v>
      </c>
      <c r="D17" s="250"/>
    </row>
    <row r="18" ht="24" customHeight="1" spans="1:4">
      <c r="A18" s="247" t="s">
        <v>119</v>
      </c>
      <c r="B18" s="248">
        <f t="shared" si="0"/>
        <v>80</v>
      </c>
      <c r="C18" s="248">
        <v>80</v>
      </c>
      <c r="D18" s="250"/>
    </row>
    <row r="19" ht="24" customHeight="1" spans="1:4">
      <c r="A19" s="247" t="s">
        <v>652</v>
      </c>
      <c r="B19" s="248">
        <f t="shared" si="0"/>
        <v>1241</v>
      </c>
      <c r="C19" s="248">
        <v>1241</v>
      </c>
      <c r="D19" s="250"/>
    </row>
    <row r="20" ht="24" customHeight="1" spans="1:4">
      <c r="A20" s="247" t="s">
        <v>121</v>
      </c>
      <c r="B20" s="248">
        <f t="shared" si="0"/>
        <v>62</v>
      </c>
      <c r="C20" s="248">
        <v>62</v>
      </c>
      <c r="D20" s="250"/>
    </row>
    <row r="21" ht="24" customHeight="1" spans="1:4">
      <c r="A21" s="247" t="s">
        <v>122</v>
      </c>
      <c r="B21" s="248">
        <f t="shared" si="0"/>
        <v>0</v>
      </c>
      <c r="C21" s="248"/>
      <c r="D21" s="250"/>
    </row>
    <row r="22" ht="24" customHeight="1" spans="1:4">
      <c r="A22" s="251" t="s">
        <v>123</v>
      </c>
      <c r="B22" s="248">
        <f t="shared" si="0"/>
        <v>0</v>
      </c>
      <c r="C22" s="248"/>
      <c r="D22" s="252"/>
    </row>
    <row r="23" ht="24" customHeight="1" spans="1:4">
      <c r="A23" s="251" t="s">
        <v>124</v>
      </c>
      <c r="B23" s="248">
        <f t="shared" si="0"/>
        <v>100</v>
      </c>
      <c r="C23" s="248">
        <v>100</v>
      </c>
      <c r="D23" s="252"/>
    </row>
    <row r="24" ht="24" customHeight="1" spans="1:4">
      <c r="A24" s="251" t="s">
        <v>125</v>
      </c>
      <c r="B24" s="248">
        <f t="shared" si="0"/>
        <v>1900</v>
      </c>
      <c r="C24" s="147">
        <v>1900</v>
      </c>
      <c r="D24" s="252"/>
    </row>
    <row r="25" ht="24" customHeight="1" spans="1:4">
      <c r="A25" s="251" t="s">
        <v>126</v>
      </c>
      <c r="B25" s="248">
        <f t="shared" si="0"/>
        <v>0</v>
      </c>
      <c r="C25" s="147"/>
      <c r="D25" s="252"/>
    </row>
    <row r="26" ht="24" customHeight="1" spans="1:4">
      <c r="A26" s="251" t="s">
        <v>127</v>
      </c>
      <c r="B26" s="248">
        <f t="shared" si="0"/>
        <v>810</v>
      </c>
      <c r="C26" s="248">
        <v>810</v>
      </c>
      <c r="D26" s="253"/>
    </row>
    <row r="27" ht="24" customHeight="1" spans="1:4">
      <c r="A27" s="251" t="s">
        <v>653</v>
      </c>
      <c r="B27" s="248">
        <f t="shared" si="0"/>
        <v>1767</v>
      </c>
      <c r="C27" s="248">
        <v>1767</v>
      </c>
      <c r="D27" s="253"/>
    </row>
    <row r="28" ht="24" customHeight="1" spans="1:4">
      <c r="A28" s="251" t="s">
        <v>654</v>
      </c>
      <c r="B28" s="248">
        <f t="shared" si="0"/>
        <v>0</v>
      </c>
      <c r="C28" s="254"/>
      <c r="D28" s="253"/>
    </row>
    <row r="29" ht="24" customHeight="1" spans="1:4">
      <c r="A29" s="251" t="s">
        <v>655</v>
      </c>
      <c r="B29" s="248">
        <f t="shared" si="0"/>
        <v>0</v>
      </c>
      <c r="C29" s="254"/>
      <c r="D29" s="253"/>
    </row>
  </sheetData>
  <mergeCells count="1">
    <mergeCell ref="A2:D2"/>
  </mergeCells>
  <printOptions horizontalCentered="1"/>
  <pageMargins left="1.14166666666667" right="0.984027777777778" top="0.786805555555556" bottom="0.786805555555556" header="0.511805555555556" footer="0.590277777777778"/>
  <pageSetup paperSize="9" orientation="portrait"/>
  <headerFooter alignWithMargins="0">
    <oddFooter>&amp;R &amp;"-"&amp;14 - &amp;P -  &amp;KFFFFFF1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J19"/>
  <sheetViews>
    <sheetView showGridLines="0" showZeros="0" workbookViewId="0">
      <selection activeCell="C25" sqref="C24:C25"/>
    </sheetView>
  </sheetViews>
  <sheetFormatPr defaultColWidth="9.13333333333333" defaultRowHeight="14.25"/>
  <cols>
    <col min="1" max="1" width="41" style="227" customWidth="1"/>
    <col min="2" max="2" width="11" style="228" customWidth="1"/>
    <col min="3" max="3" width="11.8833333333333" style="228" customWidth="1"/>
    <col min="4" max="7" width="9.63333333333333" style="228" customWidth="1"/>
    <col min="8" max="8" width="9.75" style="227" customWidth="1"/>
    <col min="9" max="9" width="10.3833333333333" style="227" customWidth="1"/>
    <col min="10" max="10" width="9.75" style="227" customWidth="1"/>
    <col min="11" max="16384" width="9.13333333333333" style="227"/>
  </cols>
  <sheetData>
    <row r="1" ht="18.95" customHeight="1" spans="1:1">
      <c r="A1" s="7" t="s">
        <v>656</v>
      </c>
    </row>
    <row r="2" ht="27.75" customHeight="1" spans="1:10">
      <c r="A2" s="209" t="s">
        <v>22</v>
      </c>
      <c r="B2" s="209"/>
      <c r="C2" s="209"/>
      <c r="D2" s="209"/>
      <c r="E2" s="209"/>
      <c r="F2" s="209"/>
      <c r="G2" s="209"/>
      <c r="H2" s="209"/>
      <c r="I2" s="209"/>
      <c r="J2" s="209"/>
    </row>
    <row r="3" ht="18" customHeight="1" spans="1:10">
      <c r="A3" s="229" t="s">
        <v>657</v>
      </c>
      <c r="B3" s="230"/>
      <c r="C3" s="229"/>
      <c r="D3" s="230"/>
      <c r="E3" s="229"/>
      <c r="F3" s="229"/>
      <c r="G3" s="229"/>
      <c r="H3" s="229"/>
      <c r="I3" s="229"/>
      <c r="J3" s="229"/>
    </row>
    <row r="4" s="225" customFormat="1" ht="27" customHeight="1" spans="1:10">
      <c r="A4" s="231" t="s">
        <v>137</v>
      </c>
      <c r="B4" s="231" t="s">
        <v>138</v>
      </c>
      <c r="C4" s="231" t="s">
        <v>658</v>
      </c>
      <c r="D4" s="231"/>
      <c r="E4" s="231"/>
      <c r="F4" s="231"/>
      <c r="G4" s="231"/>
      <c r="H4" s="231" t="s">
        <v>659</v>
      </c>
      <c r="I4" s="231"/>
      <c r="J4" s="231"/>
    </row>
    <row r="5" s="225" customFormat="1" ht="38.25" customHeight="1" spans="1:10">
      <c r="A5" s="231"/>
      <c r="B5" s="231"/>
      <c r="C5" s="231" t="s">
        <v>660</v>
      </c>
      <c r="D5" s="231" t="s">
        <v>661</v>
      </c>
      <c r="E5" s="231" t="s">
        <v>662</v>
      </c>
      <c r="F5" s="231" t="s">
        <v>663</v>
      </c>
      <c r="G5" s="231" t="s">
        <v>664</v>
      </c>
      <c r="H5" s="231" t="s">
        <v>660</v>
      </c>
      <c r="I5" s="231" t="s">
        <v>665</v>
      </c>
      <c r="J5" s="231" t="s">
        <v>666</v>
      </c>
    </row>
    <row r="6" s="226" customFormat="1" ht="26" customHeight="1" spans="1:10">
      <c r="A6" s="232" t="s">
        <v>667</v>
      </c>
      <c r="B6" s="233">
        <f>SUM(C6,H6)</f>
        <v>191568</v>
      </c>
      <c r="C6" s="233">
        <f>SUM(D6:G6)</f>
        <v>102361</v>
      </c>
      <c r="D6" s="234">
        <v>98342</v>
      </c>
      <c r="E6" s="233">
        <v>1123</v>
      </c>
      <c r="F6" s="234">
        <v>2748</v>
      </c>
      <c r="G6" s="234">
        <v>148</v>
      </c>
      <c r="H6" s="234">
        <f>SUM(I6:J6)</f>
        <v>89207</v>
      </c>
      <c r="I6" s="234">
        <v>89207</v>
      </c>
      <c r="J6" s="233">
        <v>0</v>
      </c>
    </row>
    <row r="7" s="226" customFormat="1" ht="26" customHeight="1" spans="1:10">
      <c r="A7" s="232" t="s">
        <v>668</v>
      </c>
      <c r="B7" s="234">
        <f t="shared" ref="B7:B17" si="0">C7+H7</f>
        <v>225013</v>
      </c>
      <c r="C7" s="234">
        <v>119169</v>
      </c>
      <c r="D7" s="234"/>
      <c r="E7" s="235"/>
      <c r="F7" s="235"/>
      <c r="G7" s="235"/>
      <c r="H7" s="234">
        <v>105844</v>
      </c>
      <c r="I7" s="234">
        <v>105844</v>
      </c>
      <c r="J7" s="232"/>
    </row>
    <row r="8" s="226" customFormat="1" ht="26" customHeight="1" spans="1:10">
      <c r="A8" s="236" t="s">
        <v>669</v>
      </c>
      <c r="B8" s="234">
        <f t="shared" si="0"/>
        <v>32281</v>
      </c>
      <c r="C8" s="234">
        <f>SUM(D8:F8)</f>
        <v>16437</v>
      </c>
      <c r="D8" s="234">
        <v>13152</v>
      </c>
      <c r="E8" s="234">
        <v>1101</v>
      </c>
      <c r="F8" s="234">
        <v>2184</v>
      </c>
      <c r="G8" s="235"/>
      <c r="H8" s="234">
        <f t="shared" ref="H8" si="1">I8</f>
        <v>15844</v>
      </c>
      <c r="I8" s="234">
        <v>15844</v>
      </c>
      <c r="J8" s="232"/>
    </row>
    <row r="9" ht="26" customHeight="1" spans="1:10">
      <c r="A9" s="237" t="s">
        <v>670</v>
      </c>
      <c r="B9" s="238">
        <f t="shared" si="0"/>
        <v>22644</v>
      </c>
      <c r="C9" s="238">
        <f t="shared" ref="C9:C10" si="2">SUM(D9:F9)</f>
        <v>6800</v>
      </c>
      <c r="D9" s="238">
        <v>6800</v>
      </c>
      <c r="E9" s="238"/>
      <c r="F9" s="238"/>
      <c r="G9" s="239"/>
      <c r="H9" s="238">
        <f>SUM(I9:J9)</f>
        <v>15844</v>
      </c>
      <c r="I9" s="238">
        <v>15844</v>
      </c>
      <c r="J9" s="237"/>
    </row>
    <row r="10" ht="26" customHeight="1" spans="1:10">
      <c r="A10" s="237" t="s">
        <v>671</v>
      </c>
      <c r="B10" s="238">
        <f t="shared" si="0"/>
        <v>6352</v>
      </c>
      <c r="C10" s="238">
        <f t="shared" si="2"/>
        <v>6352</v>
      </c>
      <c r="D10" s="238">
        <v>6352</v>
      </c>
      <c r="E10" s="238"/>
      <c r="F10" s="238"/>
      <c r="G10" s="239"/>
      <c r="H10" s="238">
        <f>SUM(I10:J10)</f>
        <v>0</v>
      </c>
      <c r="I10" s="238"/>
      <c r="J10" s="237"/>
    </row>
    <row r="11" s="226" customFormat="1" ht="26" customHeight="1" spans="1:10">
      <c r="A11" s="232" t="s">
        <v>672</v>
      </c>
      <c r="B11" s="234">
        <f t="shared" si="0"/>
        <v>10586</v>
      </c>
      <c r="C11" s="234">
        <f t="shared" ref="C11:C17" si="3">SUM(D11:G11)</f>
        <v>6586</v>
      </c>
      <c r="D11" s="234">
        <v>6586</v>
      </c>
      <c r="E11" s="234">
        <v>0</v>
      </c>
      <c r="F11" s="234">
        <v>0</v>
      </c>
      <c r="G11" s="234">
        <v>0</v>
      </c>
      <c r="H11" s="234">
        <f>J11+I11</f>
        <v>4000</v>
      </c>
      <c r="I11" s="234">
        <v>4000</v>
      </c>
      <c r="J11" s="233">
        <v>0</v>
      </c>
    </row>
    <row r="12" ht="26" customHeight="1" spans="1:10">
      <c r="A12" s="237" t="s">
        <v>673</v>
      </c>
      <c r="B12" s="238">
        <f t="shared" si="0"/>
        <v>4234</v>
      </c>
      <c r="C12" s="238">
        <f t="shared" si="3"/>
        <v>234</v>
      </c>
      <c r="D12" s="238">
        <v>234</v>
      </c>
      <c r="E12" s="238"/>
      <c r="F12" s="238"/>
      <c r="G12" s="238"/>
      <c r="H12" s="238">
        <f>J12+I12</f>
        <v>4000</v>
      </c>
      <c r="I12" s="238">
        <v>4000</v>
      </c>
      <c r="J12" s="241"/>
    </row>
    <row r="13" ht="26" customHeight="1" spans="1:10">
      <c r="A13" s="237" t="s">
        <v>674</v>
      </c>
      <c r="B13" s="238">
        <f t="shared" si="0"/>
        <v>6352</v>
      </c>
      <c r="C13" s="238">
        <f t="shared" si="3"/>
        <v>6352</v>
      </c>
      <c r="D13" s="238">
        <v>6352</v>
      </c>
      <c r="E13" s="238"/>
      <c r="F13" s="238"/>
      <c r="G13" s="238"/>
      <c r="H13" s="238"/>
      <c r="I13" s="238"/>
      <c r="J13" s="241"/>
    </row>
    <row r="14" ht="26" customHeight="1" spans="1:10">
      <c r="A14" s="232" t="s">
        <v>675</v>
      </c>
      <c r="B14" s="238">
        <f t="shared" si="0"/>
        <v>-171</v>
      </c>
      <c r="C14" s="238">
        <f t="shared" si="3"/>
        <v>-171</v>
      </c>
      <c r="D14" s="238">
        <v>0</v>
      </c>
      <c r="E14" s="238">
        <v>-164</v>
      </c>
      <c r="F14" s="238">
        <v>-155</v>
      </c>
      <c r="G14" s="238">
        <v>148</v>
      </c>
      <c r="H14" s="238">
        <f>I14+J14</f>
        <v>0</v>
      </c>
      <c r="I14" s="238">
        <v>0</v>
      </c>
      <c r="J14" s="241">
        <v>0</v>
      </c>
    </row>
    <row r="15" s="226" customFormat="1" ht="26" customHeight="1" spans="1:10">
      <c r="A15" s="232" t="s">
        <v>676</v>
      </c>
      <c r="B15" s="234">
        <f t="shared" si="0"/>
        <v>5213</v>
      </c>
      <c r="C15" s="234">
        <f t="shared" si="3"/>
        <v>2159</v>
      </c>
      <c r="D15" s="234">
        <v>2159</v>
      </c>
      <c r="E15" s="234"/>
      <c r="F15" s="234"/>
      <c r="G15" s="234"/>
      <c r="H15" s="234">
        <f>J15+I15</f>
        <v>3054</v>
      </c>
      <c r="I15" s="234">
        <v>3054</v>
      </c>
      <c r="J15" s="233"/>
    </row>
    <row r="16" s="226" customFormat="1" ht="26" customHeight="1" spans="1:10">
      <c r="A16" s="232" t="s">
        <v>677</v>
      </c>
      <c r="B16" s="234">
        <f t="shared" si="0"/>
        <v>213434</v>
      </c>
      <c r="C16" s="234">
        <f t="shared" si="3"/>
        <v>112383</v>
      </c>
      <c r="D16" s="234">
        <f>D6+D8-D11-D14</f>
        <v>104908</v>
      </c>
      <c r="E16" s="234">
        <f t="shared" ref="E16:G16" si="4">E6+E8-E11-E14</f>
        <v>2388</v>
      </c>
      <c r="F16" s="234">
        <f t="shared" si="4"/>
        <v>5087</v>
      </c>
      <c r="G16" s="234">
        <f t="shared" si="4"/>
        <v>0</v>
      </c>
      <c r="H16" s="234">
        <f t="shared" ref="H16:H17" si="5">SUM(I16:J16)</f>
        <v>101051</v>
      </c>
      <c r="I16" s="234">
        <f>I8+I6-I11-I14</f>
        <v>101051</v>
      </c>
      <c r="J16" s="233">
        <f>J6-J11-J14</f>
        <v>0</v>
      </c>
    </row>
    <row r="17" ht="26" customHeight="1" spans="1:10">
      <c r="A17" s="237" t="s">
        <v>678</v>
      </c>
      <c r="B17" s="238">
        <f t="shared" si="0"/>
        <v>40128</v>
      </c>
      <c r="C17" s="238">
        <f t="shared" si="3"/>
        <v>23873</v>
      </c>
      <c r="D17" s="238">
        <v>22777</v>
      </c>
      <c r="E17" s="239">
        <v>478</v>
      </c>
      <c r="F17" s="238">
        <v>618</v>
      </c>
      <c r="G17" s="238"/>
      <c r="H17" s="238">
        <f t="shared" si="5"/>
        <v>16255</v>
      </c>
      <c r="I17" s="238">
        <v>16255</v>
      </c>
      <c r="J17" s="237"/>
    </row>
    <row r="18" ht="26" customHeight="1" spans="1:10">
      <c r="A18" s="237" t="s">
        <v>679</v>
      </c>
      <c r="B18" s="238">
        <f t="shared" ref="B18:B19" si="6">C18+H18</f>
        <v>122103</v>
      </c>
      <c r="C18" s="238">
        <f t="shared" ref="C18:C19" si="7">SUM(D18:G18)</f>
        <v>80690</v>
      </c>
      <c r="D18" s="238">
        <v>76741</v>
      </c>
      <c r="E18" s="239">
        <v>1910</v>
      </c>
      <c r="F18" s="238">
        <v>2039</v>
      </c>
      <c r="G18" s="238"/>
      <c r="H18" s="238">
        <f t="shared" ref="H18:H19" si="8">SUM(I18:J18)</f>
        <v>41413</v>
      </c>
      <c r="I18" s="238">
        <v>41413</v>
      </c>
      <c r="J18" s="237"/>
    </row>
    <row r="19" ht="26" customHeight="1" spans="1:10">
      <c r="A19" s="240" t="s">
        <v>680</v>
      </c>
      <c r="B19" s="238">
        <f t="shared" si="6"/>
        <v>51203</v>
      </c>
      <c r="C19" s="238">
        <f t="shared" si="7"/>
        <v>7820</v>
      </c>
      <c r="D19" s="238">
        <v>5390</v>
      </c>
      <c r="E19" s="239"/>
      <c r="F19" s="238">
        <v>2430</v>
      </c>
      <c r="G19" s="238"/>
      <c r="H19" s="238">
        <f t="shared" si="8"/>
        <v>43383</v>
      </c>
      <c r="I19" s="238">
        <v>43383</v>
      </c>
      <c r="J19" s="237"/>
    </row>
  </sheetData>
  <mergeCells count="6">
    <mergeCell ref="A2:J2"/>
    <mergeCell ref="A3:J3"/>
    <mergeCell ref="C4:G4"/>
    <mergeCell ref="H4:J4"/>
    <mergeCell ref="A4:A5"/>
    <mergeCell ref="B4:B5"/>
  </mergeCells>
  <printOptions horizontalCentered="1"/>
  <pageMargins left="0.590277777777778" right="0.590277777777778" top="0.786805555555556" bottom="0.786805555555556" header="0.511805555555556" footer="0.590277777777778"/>
  <pageSetup paperSize="9" scale="95" orientation="landscape"/>
  <headerFooter alignWithMargins="0">
    <oddFooter>&amp;R  &amp;"-"&amp;14-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V10"/>
  <sheetViews>
    <sheetView zoomScale="85" zoomScaleNormal="85" workbookViewId="0">
      <selection activeCell="F26" sqref="F26"/>
    </sheetView>
  </sheetViews>
  <sheetFormatPr defaultColWidth="9" defaultRowHeight="14.25"/>
  <cols>
    <col min="1" max="1" width="5.75" style="208" customWidth="1"/>
    <col min="2" max="2" width="29.75" style="74" customWidth="1"/>
    <col min="3" max="3" width="16.6166666666667" style="208" customWidth="1"/>
    <col min="4" max="4" width="18.3833333333333" style="208" customWidth="1"/>
    <col min="5" max="5" width="11.1666666666667" style="208" customWidth="1"/>
    <col min="6" max="7" width="9.75" style="208" customWidth="1"/>
    <col min="8" max="8" width="22.3833333333333" style="208" customWidth="1"/>
    <col min="9" max="9" width="7.75" style="208" customWidth="1"/>
    <col min="10" max="16384" width="9" style="208"/>
  </cols>
  <sheetData>
    <row r="1" spans="1:256">
      <c r="A1" s="7" t="s">
        <v>681</v>
      </c>
      <c r="B1" s="39"/>
      <c r="C1" s="39"/>
      <c r="D1" s="39"/>
      <c r="E1" s="39"/>
      <c r="F1" s="39"/>
      <c r="G1" s="39"/>
      <c r="H1" s="39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205"/>
      <c r="DP1" s="205"/>
      <c r="DQ1" s="205"/>
      <c r="DR1" s="205"/>
      <c r="DS1" s="205"/>
      <c r="DT1" s="205"/>
      <c r="DU1" s="205"/>
      <c r="DV1" s="205"/>
      <c r="DW1" s="205"/>
      <c r="DX1" s="205"/>
      <c r="DY1" s="205"/>
      <c r="DZ1" s="205"/>
      <c r="EA1" s="205"/>
      <c r="EB1" s="205"/>
      <c r="EC1" s="205"/>
      <c r="ED1" s="205"/>
      <c r="EE1" s="205"/>
      <c r="EF1" s="205"/>
      <c r="EG1" s="205"/>
      <c r="EH1" s="205"/>
      <c r="EI1" s="205"/>
      <c r="EJ1" s="205"/>
      <c r="EK1" s="205"/>
      <c r="EL1" s="205"/>
      <c r="EM1" s="205"/>
      <c r="EN1" s="205"/>
      <c r="EO1" s="205"/>
      <c r="EP1" s="205"/>
      <c r="EQ1" s="205"/>
      <c r="ER1" s="205"/>
      <c r="ES1" s="205"/>
      <c r="ET1" s="205"/>
      <c r="EU1" s="205"/>
      <c r="EV1" s="205"/>
      <c r="EW1" s="205"/>
      <c r="EX1" s="205"/>
      <c r="EY1" s="205"/>
      <c r="EZ1" s="205"/>
      <c r="FA1" s="205"/>
      <c r="FB1" s="205"/>
      <c r="FC1" s="205"/>
      <c r="FD1" s="205"/>
      <c r="FE1" s="205"/>
      <c r="FF1" s="205"/>
      <c r="FG1" s="205"/>
      <c r="FH1" s="205"/>
      <c r="FI1" s="205"/>
      <c r="FJ1" s="205"/>
      <c r="FK1" s="205"/>
      <c r="FL1" s="205"/>
      <c r="FM1" s="205"/>
      <c r="FN1" s="205"/>
      <c r="FO1" s="205"/>
      <c r="FP1" s="205"/>
      <c r="FQ1" s="205"/>
      <c r="FR1" s="205"/>
      <c r="FS1" s="205"/>
      <c r="FT1" s="205"/>
      <c r="FU1" s="205"/>
      <c r="FV1" s="205"/>
      <c r="FW1" s="205"/>
      <c r="FX1" s="205"/>
      <c r="FY1" s="205"/>
      <c r="FZ1" s="205"/>
      <c r="GA1" s="205"/>
      <c r="GB1" s="205"/>
      <c r="GC1" s="205"/>
      <c r="GD1" s="205"/>
      <c r="GE1" s="205"/>
      <c r="GF1" s="205"/>
      <c r="GG1" s="205"/>
      <c r="GH1" s="205"/>
      <c r="GI1" s="205"/>
      <c r="GJ1" s="205"/>
      <c r="GK1" s="205"/>
      <c r="GL1" s="205"/>
      <c r="GM1" s="205"/>
      <c r="GN1" s="205"/>
      <c r="GO1" s="205"/>
      <c r="GP1" s="205"/>
      <c r="GQ1" s="205"/>
      <c r="GR1" s="205"/>
      <c r="GS1" s="205"/>
      <c r="GT1" s="205"/>
      <c r="GU1" s="205"/>
      <c r="GV1" s="205"/>
      <c r="GW1" s="205"/>
      <c r="GX1" s="205"/>
      <c r="GY1" s="205"/>
      <c r="GZ1" s="205"/>
      <c r="HA1" s="205"/>
      <c r="HB1" s="205"/>
      <c r="HC1" s="205"/>
      <c r="HD1" s="205"/>
      <c r="HE1" s="205"/>
      <c r="HF1" s="205"/>
      <c r="HG1" s="205"/>
      <c r="HH1" s="205"/>
      <c r="HI1" s="205"/>
      <c r="HJ1" s="205"/>
      <c r="HK1" s="205"/>
      <c r="HL1" s="205"/>
      <c r="HM1" s="205"/>
      <c r="HN1" s="205"/>
      <c r="HO1" s="205"/>
      <c r="HP1" s="205"/>
      <c r="HQ1" s="205"/>
      <c r="HR1" s="205"/>
      <c r="HS1" s="205"/>
      <c r="HT1" s="205"/>
      <c r="HU1" s="205"/>
      <c r="HV1" s="205"/>
      <c r="HW1" s="205"/>
      <c r="HX1" s="205"/>
      <c r="HY1" s="205"/>
      <c r="HZ1" s="205"/>
      <c r="IA1" s="205"/>
      <c r="IB1" s="205"/>
      <c r="IC1" s="205"/>
      <c r="ID1" s="205"/>
      <c r="IE1" s="205"/>
      <c r="IF1" s="205"/>
      <c r="IG1" s="205"/>
      <c r="IH1" s="205"/>
      <c r="II1" s="205"/>
      <c r="IJ1" s="205"/>
      <c r="IK1" s="205"/>
      <c r="IL1" s="205"/>
      <c r="IM1" s="205"/>
      <c r="IN1" s="205"/>
      <c r="IO1" s="205"/>
      <c r="IP1" s="205"/>
      <c r="IQ1" s="205"/>
      <c r="IR1" s="205"/>
      <c r="IS1" s="205"/>
      <c r="IT1" s="205"/>
      <c r="IU1" s="205"/>
      <c r="IV1" s="205"/>
    </row>
    <row r="2" ht="42.95" customHeight="1" spans="1:256">
      <c r="A2" s="209" t="s">
        <v>24</v>
      </c>
      <c r="B2" s="209"/>
      <c r="C2" s="209"/>
      <c r="D2" s="209"/>
      <c r="E2" s="209"/>
      <c r="F2" s="209"/>
      <c r="G2" s="209"/>
      <c r="H2" s="209"/>
      <c r="I2" s="209"/>
      <c r="J2" s="222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  <c r="DR2" s="205"/>
      <c r="DS2" s="205"/>
      <c r="DT2" s="205"/>
      <c r="DU2" s="205"/>
      <c r="DV2" s="205"/>
      <c r="DW2" s="205"/>
      <c r="DX2" s="205"/>
      <c r="DY2" s="205"/>
      <c r="DZ2" s="205"/>
      <c r="EA2" s="205"/>
      <c r="EB2" s="205"/>
      <c r="EC2" s="205"/>
      <c r="ED2" s="205"/>
      <c r="EE2" s="205"/>
      <c r="EF2" s="205"/>
      <c r="EG2" s="205"/>
      <c r="EH2" s="205"/>
      <c r="EI2" s="205"/>
      <c r="EJ2" s="205"/>
      <c r="EK2" s="205"/>
      <c r="EL2" s="205"/>
      <c r="EM2" s="205"/>
      <c r="EN2" s="205"/>
      <c r="EO2" s="205"/>
      <c r="EP2" s="205"/>
      <c r="EQ2" s="205"/>
      <c r="ER2" s="205"/>
      <c r="ES2" s="205"/>
      <c r="ET2" s="205"/>
      <c r="EU2" s="205"/>
      <c r="EV2" s="205"/>
      <c r="EW2" s="205"/>
      <c r="EX2" s="205"/>
      <c r="EY2" s="205"/>
      <c r="EZ2" s="205"/>
      <c r="FA2" s="205"/>
      <c r="FB2" s="205"/>
      <c r="FC2" s="205"/>
      <c r="FD2" s="205"/>
      <c r="FE2" s="205"/>
      <c r="FF2" s="205"/>
      <c r="FG2" s="205"/>
      <c r="FH2" s="205"/>
      <c r="FI2" s="205"/>
      <c r="FJ2" s="205"/>
      <c r="FK2" s="205"/>
      <c r="FL2" s="205"/>
      <c r="FM2" s="205"/>
      <c r="FN2" s="205"/>
      <c r="FO2" s="205"/>
      <c r="FP2" s="205"/>
      <c r="FQ2" s="205"/>
      <c r="FR2" s="205"/>
      <c r="FS2" s="205"/>
      <c r="FT2" s="205"/>
      <c r="FU2" s="205"/>
      <c r="FV2" s="205"/>
      <c r="FW2" s="205"/>
      <c r="FX2" s="205"/>
      <c r="FY2" s="205"/>
      <c r="FZ2" s="205"/>
      <c r="GA2" s="205"/>
      <c r="GB2" s="205"/>
      <c r="GC2" s="205"/>
      <c r="GD2" s="205"/>
      <c r="GE2" s="205"/>
      <c r="GF2" s="205"/>
      <c r="GG2" s="205"/>
      <c r="GH2" s="205"/>
      <c r="GI2" s="205"/>
      <c r="GJ2" s="205"/>
      <c r="GK2" s="205"/>
      <c r="GL2" s="205"/>
      <c r="GM2" s="205"/>
      <c r="GN2" s="205"/>
      <c r="GO2" s="205"/>
      <c r="GP2" s="205"/>
      <c r="GQ2" s="205"/>
      <c r="GR2" s="205"/>
      <c r="GS2" s="205"/>
      <c r="GT2" s="205"/>
      <c r="GU2" s="205"/>
      <c r="GV2" s="205"/>
      <c r="GW2" s="205"/>
      <c r="GX2" s="205"/>
      <c r="GY2" s="205"/>
      <c r="GZ2" s="205"/>
      <c r="HA2" s="205"/>
      <c r="HB2" s="205"/>
      <c r="HC2" s="205"/>
      <c r="HD2" s="205"/>
      <c r="HE2" s="205"/>
      <c r="HF2" s="205"/>
      <c r="HG2" s="205"/>
      <c r="HH2" s="205"/>
      <c r="HI2" s="205"/>
      <c r="HJ2" s="205"/>
      <c r="HK2" s="205"/>
      <c r="HL2" s="205"/>
      <c r="HM2" s="205"/>
      <c r="HN2" s="205"/>
      <c r="HO2" s="205"/>
      <c r="HP2" s="205"/>
      <c r="HQ2" s="205"/>
      <c r="HR2" s="205"/>
      <c r="HS2" s="205"/>
      <c r="HT2" s="205"/>
      <c r="HU2" s="205"/>
      <c r="HV2" s="205"/>
      <c r="HW2" s="205"/>
      <c r="HX2" s="205"/>
      <c r="HY2" s="205"/>
      <c r="HZ2" s="205"/>
      <c r="IA2" s="205"/>
      <c r="IB2" s="205"/>
      <c r="IC2" s="205"/>
      <c r="ID2" s="205"/>
      <c r="IE2" s="205"/>
      <c r="IF2" s="205"/>
      <c r="IG2" s="205"/>
      <c r="IH2" s="205"/>
      <c r="II2" s="205"/>
      <c r="IJ2" s="205"/>
      <c r="IK2" s="205"/>
      <c r="IL2" s="205"/>
      <c r="IM2" s="205"/>
      <c r="IN2" s="205"/>
      <c r="IO2" s="205"/>
      <c r="IP2" s="205"/>
      <c r="IQ2" s="205"/>
      <c r="IR2" s="205"/>
      <c r="IS2" s="205"/>
      <c r="IT2" s="205"/>
      <c r="IU2" s="205"/>
      <c r="IV2" s="205"/>
    </row>
    <row r="3" s="205" customFormat="1" ht="23.1" customHeight="1" spans="1:18">
      <c r="A3" s="210"/>
      <c r="B3" s="210"/>
      <c r="C3" s="210"/>
      <c r="D3" s="210"/>
      <c r="E3" s="210"/>
      <c r="F3" s="210"/>
      <c r="G3" s="211" t="s">
        <v>71</v>
      </c>
      <c r="H3" s="211"/>
      <c r="I3" s="211"/>
      <c r="J3" s="223"/>
      <c r="K3" s="223"/>
      <c r="L3" s="223"/>
      <c r="M3" s="223"/>
      <c r="N3" s="223"/>
      <c r="O3" s="223"/>
      <c r="P3" s="223"/>
      <c r="Q3" s="223"/>
      <c r="R3" s="223"/>
    </row>
    <row r="4" s="206" customFormat="1" ht="30" customHeight="1" spans="1:10">
      <c r="A4" s="40" t="s">
        <v>682</v>
      </c>
      <c r="B4" s="40" t="s">
        <v>683</v>
      </c>
      <c r="C4" s="40"/>
      <c r="D4" s="40"/>
      <c r="E4" s="40"/>
      <c r="F4" s="212" t="s">
        <v>684</v>
      </c>
      <c r="G4" s="213"/>
      <c r="H4" s="213"/>
      <c r="I4" s="224" t="s">
        <v>685</v>
      </c>
      <c r="J4" s="207"/>
    </row>
    <row r="5" s="207" customFormat="1" ht="79" customHeight="1" spans="1:9">
      <c r="A5" s="40"/>
      <c r="B5" s="40" t="s">
        <v>686</v>
      </c>
      <c r="C5" s="40" t="s">
        <v>687</v>
      </c>
      <c r="D5" s="40" t="s">
        <v>688</v>
      </c>
      <c r="E5" s="40" t="s">
        <v>689</v>
      </c>
      <c r="F5" s="40" t="s">
        <v>690</v>
      </c>
      <c r="G5" s="40" t="s">
        <v>691</v>
      </c>
      <c r="H5" s="212" t="s">
        <v>692</v>
      </c>
      <c r="I5" s="40"/>
    </row>
    <row r="6" ht="54.75" customHeight="1" spans="1:9">
      <c r="A6" s="50">
        <v>1</v>
      </c>
      <c r="B6" s="214" t="s">
        <v>693</v>
      </c>
      <c r="C6" s="215" t="s">
        <v>694</v>
      </c>
      <c r="D6" s="215" t="s">
        <v>695</v>
      </c>
      <c r="E6" s="69" t="s">
        <v>696</v>
      </c>
      <c r="F6" s="216">
        <v>7500</v>
      </c>
      <c r="G6" s="216">
        <v>7500</v>
      </c>
      <c r="H6" s="217" t="s">
        <v>697</v>
      </c>
      <c r="I6" s="221"/>
    </row>
    <row r="7" ht="54.75" customHeight="1" spans="1:9">
      <c r="A7" s="50">
        <v>2</v>
      </c>
      <c r="B7" s="214" t="s">
        <v>698</v>
      </c>
      <c r="C7" s="215" t="s">
        <v>699</v>
      </c>
      <c r="D7" s="215" t="s">
        <v>700</v>
      </c>
      <c r="E7" s="69" t="s">
        <v>696</v>
      </c>
      <c r="F7" s="216">
        <v>4600</v>
      </c>
      <c r="G7" s="216">
        <v>4600</v>
      </c>
      <c r="H7" s="217" t="s">
        <v>701</v>
      </c>
      <c r="I7" s="221"/>
    </row>
    <row r="8" ht="54.75" customHeight="1" spans="1:9">
      <c r="A8" s="50">
        <v>3</v>
      </c>
      <c r="B8" s="214" t="s">
        <v>702</v>
      </c>
      <c r="C8" s="215" t="s">
        <v>703</v>
      </c>
      <c r="D8" s="215" t="s">
        <v>704</v>
      </c>
      <c r="E8" s="69" t="s">
        <v>696</v>
      </c>
      <c r="F8" s="216">
        <v>1200</v>
      </c>
      <c r="G8" s="216">
        <v>1200</v>
      </c>
      <c r="H8" s="217" t="s">
        <v>705</v>
      </c>
      <c r="I8" s="221"/>
    </row>
    <row r="9" ht="54.75" customHeight="1" spans="1:9">
      <c r="A9" s="50">
        <v>4</v>
      </c>
      <c r="B9" s="214" t="s">
        <v>706</v>
      </c>
      <c r="C9" s="215" t="s">
        <v>707</v>
      </c>
      <c r="D9" s="215" t="s">
        <v>707</v>
      </c>
      <c r="E9" s="69" t="s">
        <v>696</v>
      </c>
      <c r="F9" s="216">
        <v>2544</v>
      </c>
      <c r="G9" s="216">
        <v>2544</v>
      </c>
      <c r="H9" s="217" t="s">
        <v>708</v>
      </c>
      <c r="I9" s="221"/>
    </row>
    <row r="10" ht="54.75" customHeight="1" spans="1:9">
      <c r="A10" s="218" t="s">
        <v>138</v>
      </c>
      <c r="B10" s="219"/>
      <c r="C10" s="219"/>
      <c r="D10" s="219"/>
      <c r="E10" s="220"/>
      <c r="F10" s="47">
        <f>SUM(F6:F9)</f>
        <v>15844</v>
      </c>
      <c r="G10" s="47">
        <f>SUM(G6:G9)</f>
        <v>15844</v>
      </c>
      <c r="H10" s="221"/>
      <c r="I10" s="221"/>
    </row>
  </sheetData>
  <sheetProtection selectLockedCells="1" selectUnlockedCells="1"/>
  <mergeCells count="7">
    <mergeCell ref="A2:I2"/>
    <mergeCell ref="G3:I3"/>
    <mergeCell ref="B4:E4"/>
    <mergeCell ref="F4:H4"/>
    <mergeCell ref="A10:E10"/>
    <mergeCell ref="A4:A5"/>
    <mergeCell ref="I4:I5"/>
  </mergeCells>
  <dataValidations count="3">
    <dataValidation type="list" allowBlank="1" showInputMessage="1" showErrorMessage="1" sqref="C5:D5">
      <formula1>#REF!</formula1>
    </dataValidation>
    <dataValidation type="list" allowBlank="1" showInputMessage="1" showErrorMessage="1" sqref="D8 C9 D9 C10">
      <formula1>[1]Sheet3!#REF!</formula1>
    </dataValidation>
    <dataValidation type="list" allowBlank="1" showInputMessage="1" showErrorMessage="1" sqref="E6:E9">
      <formula1>"未开工,在建,竣工"</formula1>
    </dataValidation>
  </dataValidations>
  <printOptions horizontalCentered="1"/>
  <pageMargins left="0.590277777777778" right="0.590277777777778" top="0.786805555555556" bottom="0.786805555555556" header="0.511805555555556" footer="0.590277777777778"/>
  <pageSetup paperSize="9" orientation="landscape"/>
  <headerFooter alignWithMargins="0">
    <oddFooter>&amp;R  &amp;"-"&amp;14-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30"/>
  <sheetViews>
    <sheetView showZeros="0" workbookViewId="0">
      <selection activeCell="G22" sqref="G22"/>
    </sheetView>
  </sheetViews>
  <sheetFormatPr defaultColWidth="7.88333333333333" defaultRowHeight="12.75" outlineLevelCol="7"/>
  <cols>
    <col min="1" max="1" width="30.25" style="154" customWidth="1"/>
    <col min="2" max="2" width="9.75" style="154" customWidth="1"/>
    <col min="3" max="3" width="10.25" style="154" customWidth="1"/>
    <col min="4" max="4" width="10.1333333333333" style="200" customWidth="1"/>
    <col min="5" max="5" width="9.13333333333333" style="154" customWidth="1"/>
    <col min="6" max="6" width="9.63333333333333" style="154" customWidth="1"/>
    <col min="7" max="7" width="9.25" style="154" customWidth="1"/>
    <col min="8" max="8" width="9.63333333333333" style="154" customWidth="1"/>
    <col min="9" max="11" width="7.88333333333333" style="154"/>
    <col min="12" max="12" width="11.75" style="154"/>
    <col min="13" max="16384" width="7.88333333333333" style="154"/>
  </cols>
  <sheetData>
    <row r="1" ht="14.25" spans="1:1">
      <c r="A1" s="7" t="s">
        <v>709</v>
      </c>
    </row>
    <row r="2" ht="31.5" customHeight="1" spans="1:7">
      <c r="A2" s="156" t="s">
        <v>26</v>
      </c>
      <c r="B2" s="156"/>
      <c r="C2" s="156"/>
      <c r="D2" s="156"/>
      <c r="E2" s="156"/>
      <c r="F2" s="156"/>
      <c r="G2" s="156"/>
    </row>
    <row r="3" s="148" customFormat="1" ht="26.25" customHeight="1" spans="1:7">
      <c r="A3" s="189"/>
      <c r="B3" s="157"/>
      <c r="C3" s="157"/>
      <c r="D3" s="157"/>
      <c r="E3" s="157"/>
      <c r="F3" s="158" t="s">
        <v>71</v>
      </c>
      <c r="G3" s="158"/>
    </row>
    <row r="4" s="149" customFormat="1" ht="36" customHeight="1" spans="1:7">
      <c r="A4" s="159" t="s">
        <v>630</v>
      </c>
      <c r="B4" s="160" t="s">
        <v>710</v>
      </c>
      <c r="C4" s="160" t="s">
        <v>711</v>
      </c>
      <c r="D4" s="159"/>
      <c r="E4" s="159"/>
      <c r="F4" s="161" t="s">
        <v>712</v>
      </c>
      <c r="G4" s="162" t="s">
        <v>76</v>
      </c>
    </row>
    <row r="5" s="149" customFormat="1" ht="36" customHeight="1" spans="1:7">
      <c r="A5" s="159"/>
      <c r="B5" s="159"/>
      <c r="C5" s="159" t="s">
        <v>77</v>
      </c>
      <c r="D5" s="159" t="s">
        <v>713</v>
      </c>
      <c r="E5" s="159" t="s">
        <v>79</v>
      </c>
      <c r="F5" s="163"/>
      <c r="G5" s="164"/>
    </row>
    <row r="6" s="150" customFormat="1" ht="36" customHeight="1" spans="1:7">
      <c r="A6" s="190" t="s">
        <v>714</v>
      </c>
      <c r="B6" s="191"/>
      <c r="C6" s="191"/>
      <c r="D6" s="191"/>
      <c r="E6" s="191"/>
      <c r="F6" s="191"/>
      <c r="G6" s="201"/>
    </row>
    <row r="7" s="150" customFormat="1" ht="36" customHeight="1" spans="1:7">
      <c r="A7" s="190" t="s">
        <v>715</v>
      </c>
      <c r="B7" s="191"/>
      <c r="C7" s="193"/>
      <c r="D7" s="193"/>
      <c r="E7" s="191"/>
      <c r="F7" s="201"/>
      <c r="G7" s="201"/>
    </row>
    <row r="8" s="150" customFormat="1" ht="36" customHeight="1" spans="1:7">
      <c r="A8" s="190" t="s">
        <v>716</v>
      </c>
      <c r="B8" s="191"/>
      <c r="C8" s="193"/>
      <c r="D8" s="193"/>
      <c r="E8" s="191"/>
      <c r="F8" s="201"/>
      <c r="G8" s="201"/>
    </row>
    <row r="9" s="150" customFormat="1" ht="36" customHeight="1" spans="1:7">
      <c r="A9" s="190" t="s">
        <v>717</v>
      </c>
      <c r="B9" s="166">
        <v>21349</v>
      </c>
      <c r="C9" s="167">
        <v>31929</v>
      </c>
      <c r="D9" s="167">
        <v>17092</v>
      </c>
      <c r="E9" s="166">
        <v>8930</v>
      </c>
      <c r="F9" s="169">
        <f>E9/D9*100</f>
        <v>52.2466651064826</v>
      </c>
      <c r="G9" s="169">
        <f>(E9-B9)/B9*100</f>
        <v>-58.1713429200431</v>
      </c>
    </row>
    <row r="10" s="150" customFormat="1" ht="36" customHeight="1" spans="1:7">
      <c r="A10" s="190" t="s">
        <v>718</v>
      </c>
      <c r="B10" s="166">
        <v>7082</v>
      </c>
      <c r="C10" s="167">
        <v>500</v>
      </c>
      <c r="D10" s="167">
        <v>500</v>
      </c>
      <c r="E10" s="166">
        <v>282</v>
      </c>
      <c r="F10" s="169">
        <f t="shared" ref="F10:F21" si="0">E10/D10*100</f>
        <v>56.4</v>
      </c>
      <c r="G10" s="169">
        <f>(E10-B10)/B10*100</f>
        <v>-96.0180739903982</v>
      </c>
    </row>
    <row r="11" s="150" customFormat="1" ht="36" customHeight="1" spans="1:7">
      <c r="A11" s="190" t="s">
        <v>719</v>
      </c>
      <c r="B11" s="166"/>
      <c r="C11" s="167"/>
      <c r="D11" s="167"/>
      <c r="E11" s="166"/>
      <c r="F11" s="169"/>
      <c r="G11" s="169"/>
    </row>
    <row r="12" s="150" customFormat="1" ht="36" customHeight="1" spans="1:7">
      <c r="A12" s="190" t="s">
        <v>720</v>
      </c>
      <c r="B12" s="166">
        <v>508</v>
      </c>
      <c r="C12" s="167">
        <v>330</v>
      </c>
      <c r="D12" s="167">
        <v>330</v>
      </c>
      <c r="E12" s="166">
        <v>331</v>
      </c>
      <c r="F12" s="169">
        <f t="shared" si="0"/>
        <v>100.30303030303</v>
      </c>
      <c r="G12" s="169">
        <f>(E12-B12)/B12*100</f>
        <v>-34.8425196850394</v>
      </c>
    </row>
    <row r="13" s="150" customFormat="1" ht="36" customHeight="1" spans="1:7">
      <c r="A13" s="190" t="s">
        <v>721</v>
      </c>
      <c r="B13" s="166"/>
      <c r="C13" s="167"/>
      <c r="D13" s="167"/>
      <c r="E13" s="166"/>
      <c r="F13" s="169"/>
      <c r="G13" s="169"/>
    </row>
    <row r="14" s="150" customFormat="1" ht="36" customHeight="1" spans="1:7">
      <c r="A14" s="197" t="s">
        <v>722</v>
      </c>
      <c r="B14" s="194"/>
      <c r="C14" s="194"/>
      <c r="D14" s="167">
        <v>3000</v>
      </c>
      <c r="E14" s="167">
        <v>3000</v>
      </c>
      <c r="F14" s="169">
        <f t="shared" si="0"/>
        <v>100</v>
      </c>
      <c r="G14" s="169"/>
    </row>
    <row r="15" s="150" customFormat="1" ht="36" customHeight="1" spans="1:7">
      <c r="A15" s="195" t="s">
        <v>723</v>
      </c>
      <c r="B15" s="172">
        <f>SUM(B1:B14)</f>
        <v>28939</v>
      </c>
      <c r="C15" s="172">
        <f>SUM(C1:C14)</f>
        <v>32759</v>
      </c>
      <c r="D15" s="172">
        <f>SUM(D1:D14)</f>
        <v>20922</v>
      </c>
      <c r="E15" s="172">
        <f>SUM(E1:E14)</f>
        <v>12543</v>
      </c>
      <c r="F15" s="174">
        <f t="shared" si="0"/>
        <v>59.9512474906797</v>
      </c>
      <c r="G15" s="174">
        <f>(E15-B15)/B15*100</f>
        <v>-56.6571063271018</v>
      </c>
    </row>
    <row r="16" s="150" customFormat="1" ht="36" customHeight="1" spans="1:7">
      <c r="A16" s="197" t="s">
        <v>724</v>
      </c>
      <c r="B16" s="166">
        <v>13081</v>
      </c>
      <c r="C16" s="194"/>
      <c r="D16" s="167">
        <v>10168</v>
      </c>
      <c r="E16" s="166">
        <v>10168</v>
      </c>
      <c r="F16" s="169">
        <f t="shared" si="0"/>
        <v>100</v>
      </c>
      <c r="G16" s="169">
        <f>(E16-B16)/B16*100</f>
        <v>-22.2689396835104</v>
      </c>
    </row>
    <row r="17" s="150" customFormat="1" ht="36" customHeight="1" spans="1:7">
      <c r="A17" s="190" t="s">
        <v>725</v>
      </c>
      <c r="B17" s="166">
        <v>3184</v>
      </c>
      <c r="C17" s="167">
        <v>2000</v>
      </c>
      <c r="D17" s="166">
        <v>2000</v>
      </c>
      <c r="E17" s="166">
        <v>3075</v>
      </c>
      <c r="F17" s="169">
        <f t="shared" si="0"/>
        <v>153.75</v>
      </c>
      <c r="G17" s="169">
        <f>(E17-B17)/B17*100</f>
        <v>-3.42336683417085</v>
      </c>
    </row>
    <row r="18" ht="36" customHeight="1" spans="1:8">
      <c r="A18" s="190" t="s">
        <v>726</v>
      </c>
      <c r="B18" s="166"/>
      <c r="C18" s="167"/>
      <c r="D18" s="166"/>
      <c r="E18" s="166"/>
      <c r="F18" s="169"/>
      <c r="G18" s="169"/>
      <c r="H18" s="150"/>
    </row>
    <row r="19" ht="36" customHeight="1" spans="1:8">
      <c r="A19" s="190" t="s">
        <v>727</v>
      </c>
      <c r="B19" s="166">
        <v>19104</v>
      </c>
      <c r="C19" s="167"/>
      <c r="D19" s="166">
        <v>15844</v>
      </c>
      <c r="E19" s="166">
        <v>15844</v>
      </c>
      <c r="F19" s="169">
        <f t="shared" si="0"/>
        <v>100</v>
      </c>
      <c r="G19" s="169">
        <f>(E19-B19)/B19*100</f>
        <v>-17.0644891122278</v>
      </c>
      <c r="H19" s="150"/>
    </row>
    <row r="20" ht="36" customHeight="1" spans="1:7">
      <c r="A20" s="199" t="s">
        <v>640</v>
      </c>
      <c r="B20" s="166">
        <v>10</v>
      </c>
      <c r="C20" s="166"/>
      <c r="D20" s="166"/>
      <c r="E20" s="166"/>
      <c r="F20" s="169"/>
      <c r="G20" s="169"/>
    </row>
    <row r="21" s="188" customFormat="1" ht="36" customHeight="1" spans="1:7">
      <c r="A21" s="195" t="s">
        <v>728</v>
      </c>
      <c r="B21" s="172">
        <f>SUM(B15,B16,B17,B18,B19,B20)</f>
        <v>64318</v>
      </c>
      <c r="C21" s="172">
        <f t="shared" ref="C21:E21" si="1">SUM(C15,C16,C17,C18,C19,C20)</f>
        <v>34759</v>
      </c>
      <c r="D21" s="172">
        <f t="shared" si="1"/>
        <v>48934</v>
      </c>
      <c r="E21" s="172">
        <f t="shared" si="1"/>
        <v>41630</v>
      </c>
      <c r="F21" s="174">
        <f t="shared" si="0"/>
        <v>85.0737728368823</v>
      </c>
      <c r="G21" s="174">
        <f>(E21-B21)/B21*100</f>
        <v>-35.2747286918126</v>
      </c>
    </row>
    <row r="22" ht="29.25" customHeight="1" spans="1:8">
      <c r="A22" s="183"/>
      <c r="B22" s="177"/>
      <c r="C22" s="177"/>
      <c r="D22" s="202"/>
      <c r="E22" s="177"/>
      <c r="F22" s="177"/>
      <c r="G22" s="177"/>
      <c r="H22" s="180"/>
    </row>
    <row r="23" ht="14.25" customHeight="1" spans="1:8">
      <c r="A23" s="181"/>
      <c r="B23" s="181"/>
      <c r="C23" s="181"/>
      <c r="D23" s="203"/>
      <c r="E23" s="181"/>
      <c r="F23" s="181"/>
      <c r="G23" s="181"/>
      <c r="H23" s="180"/>
    </row>
    <row r="24" spans="1:7">
      <c r="A24" s="183"/>
      <c r="B24" s="183"/>
      <c r="C24" s="183"/>
      <c r="D24" s="204"/>
      <c r="E24" s="183"/>
      <c r="F24" s="183"/>
      <c r="G24" s="183"/>
    </row>
    <row r="25" spans="1:7">
      <c r="A25" s="183"/>
      <c r="B25" s="177"/>
      <c r="C25" s="177"/>
      <c r="D25" s="202"/>
      <c r="E25" s="177"/>
      <c r="F25" s="177"/>
      <c r="G25" s="177"/>
    </row>
    <row r="26" ht="18" customHeight="1" spans="1:7">
      <c r="A26" s="183"/>
      <c r="B26" s="177"/>
      <c r="C26" s="177"/>
      <c r="D26" s="202"/>
      <c r="E26" s="177"/>
      <c r="F26" s="177"/>
      <c r="G26" s="177"/>
    </row>
    <row r="27" spans="1:7">
      <c r="A27" s="185"/>
      <c r="B27" s="185"/>
      <c r="C27" s="185"/>
      <c r="D27" s="202"/>
      <c r="E27" s="185"/>
      <c r="F27" s="185"/>
      <c r="G27" s="185"/>
    </row>
    <row r="28" ht="18" customHeight="1" spans="1:7">
      <c r="A28" s="185"/>
      <c r="B28" s="185"/>
      <c r="C28" s="185"/>
      <c r="D28" s="202"/>
      <c r="E28" s="185"/>
      <c r="F28" s="185"/>
      <c r="G28" s="185"/>
    </row>
    <row r="29" ht="18" customHeight="1"/>
    <row r="30" ht="18" customHeight="1"/>
  </sheetData>
  <mergeCells count="7">
    <mergeCell ref="A2:G2"/>
    <mergeCell ref="F3:G3"/>
    <mergeCell ref="C4:E4"/>
    <mergeCell ref="A4:A5"/>
    <mergeCell ref="B4:B5"/>
    <mergeCell ref="F4:F5"/>
    <mergeCell ref="G4:G5"/>
  </mergeCells>
  <printOptions horizontalCentered="1"/>
  <pageMargins left="0.550694444444444" right="0.786805555555556" top="0.786805555555556" bottom="0.786805555555556" header="0.511805555555556" footer="0.590277777777778"/>
  <pageSetup paperSize="9" scale="95" orientation="portrait"/>
  <headerFooter alignWithMargins="0">
    <oddFooter>&amp;L&amp;"-"&amp;14  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33"/>
  <sheetViews>
    <sheetView showZeros="0" workbookViewId="0">
      <selection activeCell="G19" sqref="G19"/>
    </sheetView>
  </sheetViews>
  <sheetFormatPr defaultColWidth="7.88333333333333" defaultRowHeight="12.75"/>
  <cols>
    <col min="1" max="1" width="29.75" style="154" customWidth="1"/>
    <col min="2" max="2" width="9.5" style="154" customWidth="1"/>
    <col min="3" max="3" width="9.63333333333333" style="154" customWidth="1"/>
    <col min="4" max="4" width="10" style="155" customWidth="1"/>
    <col min="5" max="5" width="9.25" style="154" customWidth="1"/>
    <col min="6" max="7" width="10" style="154" customWidth="1"/>
    <col min="8" max="8" width="9.63333333333333" style="154" customWidth="1"/>
    <col min="9" max="10" width="7.88333333333333" style="154"/>
    <col min="11" max="11" width="8.63333333333333" style="154"/>
    <col min="12" max="16384" width="7.88333333333333" style="154"/>
  </cols>
  <sheetData>
    <row r="1" ht="14.25" spans="1:1">
      <c r="A1" s="7" t="s">
        <v>729</v>
      </c>
    </row>
    <row r="2" ht="31.5" customHeight="1" spans="1:7">
      <c r="A2" s="156" t="s">
        <v>28</v>
      </c>
      <c r="B2" s="156"/>
      <c r="C2" s="156"/>
      <c r="D2" s="156"/>
      <c r="E2" s="156"/>
      <c r="F2" s="156"/>
      <c r="G2" s="156"/>
    </row>
    <row r="3" s="148" customFormat="1" ht="26.25" customHeight="1" spans="1:7">
      <c r="A3" s="157"/>
      <c r="B3" s="157"/>
      <c r="C3" s="157"/>
      <c r="D3" s="157"/>
      <c r="E3" s="157"/>
      <c r="F3" s="158" t="s">
        <v>71</v>
      </c>
      <c r="G3" s="158"/>
    </row>
    <row r="4" s="149" customFormat="1" ht="33" customHeight="1" spans="1:7">
      <c r="A4" s="159" t="s">
        <v>630</v>
      </c>
      <c r="B4" s="160" t="s">
        <v>710</v>
      </c>
      <c r="C4" s="160" t="s">
        <v>711</v>
      </c>
      <c r="D4" s="159"/>
      <c r="E4" s="159"/>
      <c r="F4" s="161" t="s">
        <v>134</v>
      </c>
      <c r="G4" s="162" t="s">
        <v>76</v>
      </c>
    </row>
    <row r="5" s="149" customFormat="1" ht="33" customHeight="1" spans="1:7">
      <c r="A5" s="159"/>
      <c r="B5" s="159"/>
      <c r="C5" s="159" t="s">
        <v>77</v>
      </c>
      <c r="D5" s="159" t="s">
        <v>730</v>
      </c>
      <c r="E5" s="159" t="s">
        <v>79</v>
      </c>
      <c r="F5" s="163"/>
      <c r="G5" s="164"/>
    </row>
    <row r="6" s="150" customFormat="1" ht="30.75" customHeight="1" spans="1:7">
      <c r="A6" s="165" t="s">
        <v>731</v>
      </c>
      <c r="B6" s="166">
        <v>3</v>
      </c>
      <c r="C6" s="167"/>
      <c r="D6" s="168">
        <v>1</v>
      </c>
      <c r="E6" s="166">
        <v>1</v>
      </c>
      <c r="F6" s="169">
        <f>E6/D6*100</f>
        <v>100</v>
      </c>
      <c r="G6" s="169">
        <f t="shared" ref="G6:G10" si="0">(E6-B6)/B6*100</f>
        <v>-66.6666666666667</v>
      </c>
    </row>
    <row r="7" s="150" customFormat="1" ht="30.75" customHeight="1" spans="1:7">
      <c r="A7" s="165" t="s">
        <v>732</v>
      </c>
      <c r="B7" s="166">
        <v>754</v>
      </c>
      <c r="C7" s="167">
        <v>1200</v>
      </c>
      <c r="D7" s="168">
        <v>2569</v>
      </c>
      <c r="E7" s="166">
        <v>1610</v>
      </c>
      <c r="F7" s="169">
        <f t="shared" ref="F7:F23" si="1">E7/D7*100</f>
        <v>62.6702997275204</v>
      </c>
      <c r="G7" s="169">
        <f t="shared" si="0"/>
        <v>113.527851458886</v>
      </c>
    </row>
    <row r="8" s="150" customFormat="1" ht="30.75" customHeight="1" spans="1:7">
      <c r="A8" s="165" t="s">
        <v>733</v>
      </c>
      <c r="B8" s="166"/>
      <c r="C8" s="167"/>
      <c r="D8" s="168"/>
      <c r="E8" s="166"/>
      <c r="F8" s="169"/>
      <c r="G8" s="169"/>
    </row>
    <row r="9" s="150" customFormat="1" ht="30.75" customHeight="1" spans="1:7">
      <c r="A9" s="165" t="s">
        <v>734</v>
      </c>
      <c r="B9" s="166">
        <v>21857</v>
      </c>
      <c r="C9" s="167">
        <v>10030</v>
      </c>
      <c r="D9" s="168">
        <v>17219</v>
      </c>
      <c r="E9" s="166">
        <v>15958</v>
      </c>
      <c r="F9" s="169">
        <f t="shared" si="1"/>
        <v>92.6766943492653</v>
      </c>
      <c r="G9" s="169">
        <f t="shared" si="0"/>
        <v>-26.9890652880084</v>
      </c>
    </row>
    <row r="10" s="150" customFormat="1" ht="30.75" customHeight="1" spans="1:7">
      <c r="A10" s="165" t="s">
        <v>735</v>
      </c>
      <c r="B10" s="166">
        <v>30</v>
      </c>
      <c r="C10" s="167"/>
      <c r="D10" s="168">
        <v>260</v>
      </c>
      <c r="E10" s="166">
        <v>49</v>
      </c>
      <c r="F10" s="169"/>
      <c r="G10" s="169">
        <f t="shared" si="0"/>
        <v>63.3333333333333</v>
      </c>
    </row>
    <row r="11" s="150" customFormat="1" ht="30.75" customHeight="1" spans="1:7">
      <c r="A11" s="165" t="s">
        <v>736</v>
      </c>
      <c r="B11" s="166">
        <v>10</v>
      </c>
      <c r="C11" s="167"/>
      <c r="D11" s="168"/>
      <c r="E11" s="166"/>
      <c r="F11" s="169"/>
      <c r="G11" s="169"/>
    </row>
    <row r="12" s="150" customFormat="1" ht="30.75" customHeight="1" spans="1:7">
      <c r="A12" s="165" t="s">
        <v>737</v>
      </c>
      <c r="B12" s="166"/>
      <c r="C12" s="167"/>
      <c r="D12" s="168"/>
      <c r="E12" s="166"/>
      <c r="F12" s="169"/>
      <c r="G12" s="169"/>
    </row>
    <row r="13" s="150" customFormat="1" ht="30.75" customHeight="1" spans="1:7">
      <c r="A13" s="165" t="s">
        <v>738</v>
      </c>
      <c r="B13" s="166"/>
      <c r="C13" s="167"/>
      <c r="D13" s="168"/>
      <c r="E13" s="166"/>
      <c r="F13" s="169"/>
      <c r="G13" s="169"/>
    </row>
    <row r="14" s="150" customFormat="1" ht="30.75" customHeight="1" spans="1:7">
      <c r="A14" s="165" t="s">
        <v>739</v>
      </c>
      <c r="B14" s="166">
        <v>26149</v>
      </c>
      <c r="C14" s="167">
        <v>800</v>
      </c>
      <c r="D14" s="168">
        <v>15235</v>
      </c>
      <c r="E14" s="166">
        <v>13220</v>
      </c>
      <c r="F14" s="169">
        <f t="shared" si="1"/>
        <v>86.773875943551</v>
      </c>
      <c r="G14" s="169">
        <f t="shared" ref="G14:G21" si="2">(E14-B14)/B14*100</f>
        <v>-49.4435733680064</v>
      </c>
    </row>
    <row r="15" s="150" customFormat="1" ht="30.75" customHeight="1" spans="1:7">
      <c r="A15" s="165" t="s">
        <v>740</v>
      </c>
      <c r="B15" s="166">
        <v>2702</v>
      </c>
      <c r="C15" s="167">
        <v>3014</v>
      </c>
      <c r="D15" s="168">
        <v>3054</v>
      </c>
      <c r="E15" s="166">
        <v>3054</v>
      </c>
      <c r="F15" s="169">
        <f t="shared" si="1"/>
        <v>100</v>
      </c>
      <c r="G15" s="169">
        <f t="shared" si="2"/>
        <v>13.0273871206514</v>
      </c>
    </row>
    <row r="16" s="150" customFormat="1" ht="30.75" customHeight="1" spans="1:7">
      <c r="A16" s="170" t="s">
        <v>741</v>
      </c>
      <c r="B16" s="166">
        <v>20</v>
      </c>
      <c r="C16" s="167"/>
      <c r="D16" s="168">
        <v>17</v>
      </c>
      <c r="E16" s="166">
        <v>17</v>
      </c>
      <c r="F16" s="169"/>
      <c r="G16" s="169">
        <v>20</v>
      </c>
    </row>
    <row r="17" s="150" customFormat="1" ht="30.75" customHeight="1" spans="1:7">
      <c r="A17" s="170" t="s">
        <v>742</v>
      </c>
      <c r="B17" s="166"/>
      <c r="C17" s="167"/>
      <c r="D17" s="168"/>
      <c r="E17" s="166"/>
      <c r="F17" s="169"/>
      <c r="G17" s="169"/>
    </row>
    <row r="18" s="151" customFormat="1" ht="30.75" customHeight="1" spans="1:7">
      <c r="A18" s="171" t="s">
        <v>743</v>
      </c>
      <c r="B18" s="172">
        <f>SUM(B6:B17)</f>
        <v>51525</v>
      </c>
      <c r="C18" s="172">
        <f t="shared" ref="C18:E18" si="3">SUM(C6:C17)</f>
        <v>15044</v>
      </c>
      <c r="D18" s="173">
        <f t="shared" si="3"/>
        <v>38355</v>
      </c>
      <c r="E18" s="172">
        <f t="shared" si="3"/>
        <v>33909</v>
      </c>
      <c r="F18" s="174">
        <f t="shared" si="1"/>
        <v>88.4082909659758</v>
      </c>
      <c r="G18" s="174">
        <f t="shared" si="2"/>
        <v>-34.1892285298399</v>
      </c>
    </row>
    <row r="19" s="150" customFormat="1" ht="30.75" customHeight="1" spans="1:7">
      <c r="A19" s="165" t="s">
        <v>635</v>
      </c>
      <c r="B19" s="166">
        <v>159</v>
      </c>
      <c r="C19" s="167"/>
      <c r="D19" s="168"/>
      <c r="E19" s="166">
        <v>3</v>
      </c>
      <c r="F19" s="169"/>
      <c r="G19" s="169">
        <f t="shared" si="2"/>
        <v>-98.1132075471698</v>
      </c>
    </row>
    <row r="20" s="150" customFormat="1" ht="30.75" customHeight="1" spans="1:7">
      <c r="A20" s="165" t="s">
        <v>639</v>
      </c>
      <c r="B20" s="166">
        <v>1066</v>
      </c>
      <c r="C20" s="167">
        <v>15715</v>
      </c>
      <c r="D20" s="168">
        <v>6579</v>
      </c>
      <c r="E20" s="166"/>
      <c r="F20" s="169">
        <f t="shared" si="1"/>
        <v>0</v>
      </c>
      <c r="G20" s="169">
        <f t="shared" si="2"/>
        <v>-100</v>
      </c>
    </row>
    <row r="21" s="150" customFormat="1" ht="30.75" customHeight="1" spans="1:7">
      <c r="A21" s="165" t="s">
        <v>744</v>
      </c>
      <c r="B21" s="166">
        <v>1400</v>
      </c>
      <c r="C21" s="167">
        <v>4000</v>
      </c>
      <c r="D21" s="168">
        <v>4000</v>
      </c>
      <c r="E21" s="166">
        <v>4000</v>
      </c>
      <c r="F21" s="169">
        <f t="shared" si="1"/>
        <v>100</v>
      </c>
      <c r="G21" s="169">
        <f t="shared" si="2"/>
        <v>185.714285714286</v>
      </c>
    </row>
    <row r="22" ht="30.75" customHeight="1" spans="1:8">
      <c r="A22" s="175"/>
      <c r="B22" s="166"/>
      <c r="C22" s="167"/>
      <c r="D22" s="168"/>
      <c r="E22" s="166"/>
      <c r="F22" s="169"/>
      <c r="G22" s="169"/>
      <c r="H22" s="150"/>
    </row>
    <row r="23" s="152" customFormat="1" ht="30.75" customHeight="1" spans="1:9">
      <c r="A23" s="171" t="s">
        <v>745</v>
      </c>
      <c r="B23" s="172">
        <f>B18+B20+B21</f>
        <v>53991</v>
      </c>
      <c r="C23" s="172">
        <f>C18+C19+C20+C21</f>
        <v>34759</v>
      </c>
      <c r="D23" s="173">
        <f>D18+D19+D20+D21</f>
        <v>48934</v>
      </c>
      <c r="E23" s="172">
        <f>E18+E19+E20+E21</f>
        <v>37912</v>
      </c>
      <c r="F23" s="174">
        <f t="shared" si="1"/>
        <v>77.4757837086688</v>
      </c>
      <c r="G23" s="174">
        <f>(E23-B23)/B23*100</f>
        <v>-29.7808894074938</v>
      </c>
      <c r="I23" s="187"/>
    </row>
    <row r="24" s="153" customFormat="1" ht="30.75" customHeight="1" spans="1:7">
      <c r="A24" s="176" t="s">
        <v>643</v>
      </c>
      <c r="B24" s="167">
        <v>10168</v>
      </c>
      <c r="C24" s="167"/>
      <c r="D24" s="168"/>
      <c r="E24" s="167">
        <v>3718</v>
      </c>
      <c r="F24" s="169"/>
      <c r="G24" s="169">
        <f>(E24-B24)/B24*100</f>
        <v>-63.4343036978757</v>
      </c>
    </row>
    <row r="25" ht="30" customHeight="1" spans="1:8">
      <c r="A25" s="177"/>
      <c r="B25" s="177"/>
      <c r="C25" s="177"/>
      <c r="D25" s="178"/>
      <c r="E25" s="179"/>
      <c r="F25" s="177"/>
      <c r="G25" s="177"/>
      <c r="H25" s="180"/>
    </row>
    <row r="26" ht="14.25" customHeight="1" spans="1:8">
      <c r="A26" s="181"/>
      <c r="B26" s="181"/>
      <c r="C26" s="181"/>
      <c r="D26" s="182"/>
      <c r="E26" s="181"/>
      <c r="F26" s="181"/>
      <c r="G26" s="181"/>
      <c r="H26" s="180"/>
    </row>
    <row r="27" spans="1:7">
      <c r="A27" s="183"/>
      <c r="B27" s="183"/>
      <c r="C27" s="183"/>
      <c r="D27" s="184"/>
      <c r="E27" s="183"/>
      <c r="F27" s="183"/>
      <c r="G27" s="183"/>
    </row>
    <row r="28" spans="1:7">
      <c r="A28" s="177"/>
      <c r="B28" s="177"/>
      <c r="C28" s="177"/>
      <c r="D28" s="178"/>
      <c r="E28" s="177"/>
      <c r="F28" s="177"/>
      <c r="G28" s="177"/>
    </row>
    <row r="29" ht="18" customHeight="1" spans="1:7">
      <c r="A29" s="177"/>
      <c r="B29" s="177"/>
      <c r="C29" s="177"/>
      <c r="D29" s="178"/>
      <c r="E29" s="177"/>
      <c r="F29" s="177"/>
      <c r="G29" s="177"/>
    </row>
    <row r="30" spans="1:7">
      <c r="A30" s="185"/>
      <c r="B30" s="185"/>
      <c r="C30" s="185"/>
      <c r="D30" s="186"/>
      <c r="E30" s="185"/>
      <c r="F30" s="185"/>
      <c r="G30" s="185"/>
    </row>
    <row r="31" ht="18" customHeight="1" spans="1:7">
      <c r="A31" s="185"/>
      <c r="B31" s="185"/>
      <c r="C31" s="185"/>
      <c r="D31" s="186"/>
      <c r="E31" s="185"/>
      <c r="F31" s="185"/>
      <c r="G31" s="185"/>
    </row>
    <row r="32" ht="18" customHeight="1"/>
    <row r="33" ht="18" customHeight="1"/>
  </sheetData>
  <mergeCells count="7">
    <mergeCell ref="A2:G2"/>
    <mergeCell ref="F3:G3"/>
    <mergeCell ref="C4:E4"/>
    <mergeCell ref="A4:A5"/>
    <mergeCell ref="B4:B5"/>
    <mergeCell ref="F4:F5"/>
    <mergeCell ref="G4:G5"/>
  </mergeCells>
  <printOptions horizontalCentered="1"/>
  <pageMargins left="0.747916666666667" right="0.590277777777778" top="0.786805555555556" bottom="0.786805555555556" header="0.511805555555556" footer="0.590277777777778"/>
  <pageSetup paperSize="9" scale="95" orientation="portrait"/>
  <headerFooter alignWithMargins="0">
    <oddFooter>&amp;R &amp;"-"&amp;14 -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27"/>
  <sheetViews>
    <sheetView showZeros="0" workbookViewId="0">
      <selection activeCell="A2" sqref="A2:F2"/>
    </sheetView>
  </sheetViews>
  <sheetFormatPr defaultColWidth="29" defaultRowHeight="12.75" outlineLevelCol="5"/>
  <cols>
    <col min="1" max="1" width="31.8833333333333" style="154" customWidth="1"/>
    <col min="2" max="2" width="13" style="154" customWidth="1"/>
    <col min="3" max="3" width="12.25" style="154" customWidth="1"/>
    <col min="4" max="4" width="11.75" style="154" customWidth="1"/>
    <col min="5" max="6" width="9.63333333333333" style="154" customWidth="1"/>
    <col min="7" max="255" width="7.88333333333333" style="154" customWidth="1"/>
    <col min="256" max="16384" width="29" style="154"/>
  </cols>
  <sheetData>
    <row r="1" ht="14.25" spans="1:1">
      <c r="A1" s="7" t="s">
        <v>746</v>
      </c>
    </row>
    <row r="2" ht="57.75" customHeight="1" spans="1:6">
      <c r="A2" s="156" t="s">
        <v>30</v>
      </c>
      <c r="B2" s="156"/>
      <c r="C2" s="156"/>
      <c r="D2" s="156"/>
      <c r="E2" s="156"/>
      <c r="F2" s="156"/>
    </row>
    <row r="3" s="148" customFormat="1" ht="26.25" customHeight="1" spans="1:6">
      <c r="A3" s="189"/>
      <c r="B3" s="157"/>
      <c r="C3" s="157"/>
      <c r="D3" s="189"/>
      <c r="E3" s="158" t="s">
        <v>71</v>
      </c>
      <c r="F3" s="158"/>
    </row>
    <row r="4" s="149" customFormat="1" ht="36" customHeight="1" spans="1:6">
      <c r="A4" s="159" t="s">
        <v>630</v>
      </c>
      <c r="B4" s="159" t="s">
        <v>77</v>
      </c>
      <c r="C4" s="159" t="s">
        <v>747</v>
      </c>
      <c r="D4" s="159" t="s">
        <v>79</v>
      </c>
      <c r="E4" s="161" t="s">
        <v>712</v>
      </c>
      <c r="F4" s="162" t="s">
        <v>685</v>
      </c>
    </row>
    <row r="5" s="150" customFormat="1" ht="36.95" customHeight="1" spans="1:6">
      <c r="A5" s="190" t="s">
        <v>714</v>
      </c>
      <c r="B5" s="191"/>
      <c r="C5" s="191"/>
      <c r="D5" s="191"/>
      <c r="E5" s="192"/>
      <c r="F5" s="169"/>
    </row>
    <row r="6" s="150" customFormat="1" ht="36.95" customHeight="1" spans="1:6">
      <c r="A6" s="190" t="s">
        <v>715</v>
      </c>
      <c r="B6" s="193"/>
      <c r="C6" s="193"/>
      <c r="D6" s="191"/>
      <c r="E6" s="169"/>
      <c r="F6" s="169"/>
    </row>
    <row r="7" s="150" customFormat="1" ht="36.95" customHeight="1" spans="1:6">
      <c r="A7" s="190" t="s">
        <v>716</v>
      </c>
      <c r="B7" s="193"/>
      <c r="C7" s="193"/>
      <c r="D7" s="191"/>
      <c r="E7" s="169"/>
      <c r="F7" s="169"/>
    </row>
    <row r="8" s="150" customFormat="1" ht="36.95" customHeight="1" spans="1:6">
      <c r="A8" s="190" t="s">
        <v>717</v>
      </c>
      <c r="B8" s="167">
        <v>31929</v>
      </c>
      <c r="C8" s="167">
        <v>17092</v>
      </c>
      <c r="D8" s="166">
        <v>8930</v>
      </c>
      <c r="E8" s="169">
        <f>D8/C8*100</f>
        <v>52.2466651064826</v>
      </c>
      <c r="F8" s="169"/>
    </row>
    <row r="9" s="150" customFormat="1" ht="36.95" customHeight="1" spans="1:6">
      <c r="A9" s="190" t="s">
        <v>718</v>
      </c>
      <c r="B9" s="167">
        <v>500</v>
      </c>
      <c r="C9" s="167">
        <v>500</v>
      </c>
      <c r="D9" s="166">
        <v>282</v>
      </c>
      <c r="E9" s="169">
        <f>D9/C9*100</f>
        <v>56.4</v>
      </c>
      <c r="F9" s="169"/>
    </row>
    <row r="10" s="150" customFormat="1" ht="36.95" customHeight="1" spans="1:6">
      <c r="A10" s="190" t="s">
        <v>719</v>
      </c>
      <c r="B10" s="167"/>
      <c r="C10" s="167"/>
      <c r="D10" s="166"/>
      <c r="E10" s="169"/>
      <c r="F10" s="169"/>
    </row>
    <row r="11" s="150" customFormat="1" ht="36.95" customHeight="1" spans="1:6">
      <c r="A11" s="190" t="s">
        <v>720</v>
      </c>
      <c r="B11" s="167">
        <v>330</v>
      </c>
      <c r="C11" s="167">
        <v>330</v>
      </c>
      <c r="D11" s="166">
        <v>331</v>
      </c>
      <c r="E11" s="169">
        <f>D11/C11*100</f>
        <v>100.30303030303</v>
      </c>
      <c r="F11" s="169"/>
    </row>
    <row r="12" s="150" customFormat="1" ht="36.95" customHeight="1" spans="1:6">
      <c r="A12" s="190" t="s">
        <v>721</v>
      </c>
      <c r="B12" s="167"/>
      <c r="C12" s="167"/>
      <c r="D12" s="166"/>
      <c r="E12" s="169"/>
      <c r="F12" s="169"/>
    </row>
    <row r="13" s="150" customFormat="1" ht="36.95" customHeight="1" spans="1:6">
      <c r="A13" s="190" t="s">
        <v>748</v>
      </c>
      <c r="B13" s="194"/>
      <c r="C13" s="167">
        <v>3000</v>
      </c>
      <c r="D13" s="167">
        <v>3000</v>
      </c>
      <c r="E13" s="169"/>
      <c r="F13" s="169"/>
    </row>
    <row r="14" s="150" customFormat="1" ht="36.95" customHeight="1" spans="1:6">
      <c r="A14" s="195" t="s">
        <v>723</v>
      </c>
      <c r="B14" s="167">
        <f>SUM(B5:B13)</f>
        <v>32759</v>
      </c>
      <c r="C14" s="167">
        <f>SUM(C5:C13)</f>
        <v>20922</v>
      </c>
      <c r="D14" s="167">
        <f>SUM(D5:D13)</f>
        <v>12543</v>
      </c>
      <c r="E14" s="196">
        <f>D14/C14*100</f>
        <v>59.9512474906797</v>
      </c>
      <c r="F14" s="196"/>
    </row>
    <row r="15" s="150" customFormat="1" ht="36.95" customHeight="1" spans="1:6">
      <c r="A15" s="197" t="s">
        <v>724</v>
      </c>
      <c r="B15" s="194"/>
      <c r="C15" s="167">
        <v>10168</v>
      </c>
      <c r="D15" s="166">
        <v>10168</v>
      </c>
      <c r="E15" s="198">
        <f>D15/C15*100</f>
        <v>100</v>
      </c>
      <c r="F15" s="169"/>
    </row>
    <row r="16" ht="36.95" customHeight="1" spans="1:6">
      <c r="A16" s="190" t="s">
        <v>725</v>
      </c>
      <c r="B16" s="167">
        <v>2000</v>
      </c>
      <c r="C16" s="166">
        <v>2000</v>
      </c>
      <c r="D16" s="166">
        <v>3075</v>
      </c>
      <c r="E16" s="169">
        <f>D16/C16*100</f>
        <v>153.75</v>
      </c>
      <c r="F16" s="169"/>
    </row>
    <row r="17" ht="36.95" customHeight="1" spans="1:6">
      <c r="A17" s="190" t="s">
        <v>726</v>
      </c>
      <c r="B17" s="167"/>
      <c r="C17" s="166"/>
      <c r="D17" s="166"/>
      <c r="E17" s="169"/>
      <c r="F17" s="169"/>
    </row>
    <row r="18" s="188" customFormat="1" ht="36.95" customHeight="1" spans="1:6">
      <c r="A18" s="190" t="s">
        <v>727</v>
      </c>
      <c r="B18" s="167"/>
      <c r="C18" s="166">
        <v>15844</v>
      </c>
      <c r="D18" s="166">
        <v>15844</v>
      </c>
      <c r="E18" s="169">
        <f>D18/C18*100</f>
        <v>100</v>
      </c>
      <c r="F18" s="169"/>
    </row>
    <row r="19" ht="36.95" customHeight="1" spans="1:6">
      <c r="A19" s="199" t="s">
        <v>640</v>
      </c>
      <c r="B19" s="166"/>
      <c r="C19" s="166"/>
      <c r="D19" s="166"/>
      <c r="E19" s="169"/>
      <c r="F19" s="169"/>
    </row>
    <row r="20" ht="36.95" customHeight="1" spans="1:6">
      <c r="A20" s="195" t="s">
        <v>728</v>
      </c>
      <c r="B20" s="172">
        <f>SUM(B14,B15,B16,B18,B19)</f>
        <v>34759</v>
      </c>
      <c r="C20" s="172">
        <f>SUM(C14,C15,C16,C18,C17,C19)</f>
        <v>48934</v>
      </c>
      <c r="D20" s="172">
        <f>SUM(D14,D15,D16,D18,D17,D19)</f>
        <v>41630</v>
      </c>
      <c r="E20" s="196">
        <f>D20/C20*100</f>
        <v>85.0737728368823</v>
      </c>
      <c r="F20" s="196"/>
    </row>
    <row r="21" spans="1:5">
      <c r="A21" s="183"/>
      <c r="B21" s="183"/>
      <c r="C21" s="183"/>
      <c r="D21" s="183"/>
      <c r="E21" s="183"/>
    </row>
    <row r="22" spans="1:5">
      <c r="A22" s="183"/>
      <c r="B22" s="177"/>
      <c r="C22" s="177"/>
      <c r="D22" s="177"/>
      <c r="E22" s="177"/>
    </row>
    <row r="23" ht="18" customHeight="1" spans="1:5">
      <c r="A23" s="183"/>
      <c r="B23" s="177"/>
      <c r="C23" s="177"/>
      <c r="D23" s="177"/>
      <c r="E23" s="177"/>
    </row>
    <row r="24" spans="1:5">
      <c r="A24" s="185"/>
      <c r="B24" s="185"/>
      <c r="C24" s="185"/>
      <c r="D24" s="185"/>
      <c r="E24" s="185"/>
    </row>
    <row r="25" ht="18" customHeight="1" spans="1:5">
      <c r="A25" s="185"/>
      <c r="B25" s="185"/>
      <c r="C25" s="185"/>
      <c r="D25" s="185"/>
      <c r="E25" s="185"/>
    </row>
    <row r="26" ht="18" customHeight="1"/>
    <row r="27" ht="18" customHeight="1"/>
  </sheetData>
  <mergeCells count="2">
    <mergeCell ref="A2:F2"/>
    <mergeCell ref="E3:F3"/>
  </mergeCells>
  <printOptions horizontalCentered="1"/>
  <pageMargins left="0.550694444444444" right="0.786805555555556" top="0.984027777777778" bottom="0.984027777777778" header="0.511805555555556" footer="0.786805555555556"/>
  <pageSetup paperSize="9" scale="95" orientation="portrait"/>
  <headerFooter alignWithMargins="0">
    <oddFooter>&amp;L&amp;"-"&amp;14  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77"/>
  <sheetViews>
    <sheetView showGridLines="0" showZeros="0" workbookViewId="0">
      <selection activeCell="A2" sqref="A2:G2"/>
    </sheetView>
  </sheetViews>
  <sheetFormatPr defaultColWidth="7.88333333333333" defaultRowHeight="12.75"/>
  <cols>
    <col min="1" max="1" width="29.75" style="154" customWidth="1"/>
    <col min="2" max="2" width="9.5" style="154" customWidth="1"/>
    <col min="3" max="3" width="9.63333333333333" style="154" customWidth="1"/>
    <col min="4" max="4" width="10" style="155" customWidth="1"/>
    <col min="5" max="5" width="9.25" style="154" customWidth="1"/>
    <col min="6" max="7" width="10" style="154" customWidth="1"/>
    <col min="8" max="8" width="9.63333333333333" style="154" customWidth="1"/>
    <col min="9" max="16384" width="7.88333333333333" style="154"/>
  </cols>
  <sheetData>
    <row r="1" ht="14.25" spans="1:1">
      <c r="A1" s="7" t="s">
        <v>749</v>
      </c>
    </row>
    <row r="2" ht="27.75" customHeight="1" spans="1:7">
      <c r="A2" s="156" t="s">
        <v>32</v>
      </c>
      <c r="B2" s="156"/>
      <c r="C2" s="156"/>
      <c r="D2" s="156"/>
      <c r="E2" s="156"/>
      <c r="F2" s="156"/>
      <c r="G2" s="156"/>
    </row>
    <row r="3" s="148" customFormat="1" ht="25.5" customHeight="1" spans="1:7">
      <c r="A3" s="157"/>
      <c r="B3" s="157"/>
      <c r="C3" s="157"/>
      <c r="D3" s="157"/>
      <c r="E3" s="157"/>
      <c r="F3" s="158" t="s">
        <v>71</v>
      </c>
      <c r="G3" s="158"/>
    </row>
    <row r="4" s="149" customFormat="1" ht="31.5" customHeight="1" spans="1:7">
      <c r="A4" s="159" t="s">
        <v>630</v>
      </c>
      <c r="B4" s="160" t="s">
        <v>710</v>
      </c>
      <c r="C4" s="160" t="s">
        <v>711</v>
      </c>
      <c r="D4" s="159"/>
      <c r="E4" s="159"/>
      <c r="F4" s="161" t="s">
        <v>134</v>
      </c>
      <c r="G4" s="162" t="s">
        <v>76</v>
      </c>
    </row>
    <row r="5" s="149" customFormat="1" ht="29.25" customHeight="1" spans="1:7">
      <c r="A5" s="159"/>
      <c r="B5" s="159"/>
      <c r="C5" s="159" t="s">
        <v>77</v>
      </c>
      <c r="D5" s="159" t="s">
        <v>730</v>
      </c>
      <c r="E5" s="159" t="s">
        <v>79</v>
      </c>
      <c r="F5" s="163"/>
      <c r="G5" s="164"/>
    </row>
    <row r="6" s="150" customFormat="1" ht="30" customHeight="1" spans="1:7">
      <c r="A6" s="165" t="s">
        <v>731</v>
      </c>
      <c r="B6" s="166">
        <v>3</v>
      </c>
      <c r="C6" s="167"/>
      <c r="D6" s="168">
        <v>1</v>
      </c>
      <c r="E6" s="166">
        <v>1</v>
      </c>
      <c r="F6" s="169">
        <f>E6/D6*100</f>
        <v>100</v>
      </c>
      <c r="G6" s="169">
        <f>(E6-B6)/B6*100</f>
        <v>-66.6666666666667</v>
      </c>
    </row>
    <row r="7" s="150" customFormat="1" ht="30" customHeight="1" spans="1:7">
      <c r="A7" s="165" t="s">
        <v>732</v>
      </c>
      <c r="B7" s="166">
        <v>754</v>
      </c>
      <c r="C7" s="167">
        <v>1200</v>
      </c>
      <c r="D7" s="168">
        <v>2569</v>
      </c>
      <c r="E7" s="166">
        <v>1610</v>
      </c>
      <c r="F7" s="169">
        <f t="shared" ref="F7:F23" si="0">E7/D7*100</f>
        <v>62.6702997275204</v>
      </c>
      <c r="G7" s="169">
        <f t="shared" ref="G6:G10" si="1">(E7-B7)/B7*100</f>
        <v>113.527851458886</v>
      </c>
    </row>
    <row r="8" s="150" customFormat="1" ht="30" customHeight="1" spans="1:7">
      <c r="A8" s="165" t="s">
        <v>733</v>
      </c>
      <c r="B8" s="166"/>
      <c r="C8" s="167"/>
      <c r="D8" s="168"/>
      <c r="E8" s="166"/>
      <c r="F8" s="169"/>
      <c r="G8" s="169"/>
    </row>
    <row r="9" s="150" customFormat="1" ht="30" customHeight="1" spans="1:7">
      <c r="A9" s="165" t="s">
        <v>734</v>
      </c>
      <c r="B9" s="166">
        <v>21857</v>
      </c>
      <c r="C9" s="167">
        <v>10030</v>
      </c>
      <c r="D9" s="168">
        <v>17219</v>
      </c>
      <c r="E9" s="166">
        <v>15958</v>
      </c>
      <c r="F9" s="169">
        <f t="shared" si="0"/>
        <v>92.6766943492653</v>
      </c>
      <c r="G9" s="169">
        <f t="shared" si="1"/>
        <v>-26.9890652880084</v>
      </c>
    </row>
    <row r="10" s="150" customFormat="1" ht="30" customHeight="1" spans="1:7">
      <c r="A10" s="165" t="s">
        <v>735</v>
      </c>
      <c r="B10" s="166">
        <v>30</v>
      </c>
      <c r="C10" s="167"/>
      <c r="D10" s="168">
        <v>260</v>
      </c>
      <c r="E10" s="166">
        <v>49</v>
      </c>
      <c r="F10" s="169"/>
      <c r="G10" s="169">
        <f t="shared" si="1"/>
        <v>63.3333333333333</v>
      </c>
    </row>
    <row r="11" s="150" customFormat="1" ht="30" customHeight="1" spans="1:7">
      <c r="A11" s="165" t="s">
        <v>736</v>
      </c>
      <c r="B11" s="166">
        <v>10</v>
      </c>
      <c r="C11" s="167"/>
      <c r="D11" s="168"/>
      <c r="E11" s="166"/>
      <c r="F11" s="169"/>
      <c r="G11" s="169"/>
    </row>
    <row r="12" s="150" customFormat="1" ht="30" customHeight="1" spans="1:7">
      <c r="A12" s="165" t="s">
        <v>737</v>
      </c>
      <c r="B12" s="166"/>
      <c r="C12" s="167"/>
      <c r="D12" s="168"/>
      <c r="E12" s="166"/>
      <c r="F12" s="169"/>
      <c r="G12" s="169"/>
    </row>
    <row r="13" s="150" customFormat="1" ht="30" customHeight="1" spans="1:7">
      <c r="A13" s="165" t="s">
        <v>738</v>
      </c>
      <c r="B13" s="166"/>
      <c r="C13" s="167"/>
      <c r="D13" s="168"/>
      <c r="E13" s="166"/>
      <c r="F13" s="169"/>
      <c r="G13" s="169"/>
    </row>
    <row r="14" s="150" customFormat="1" ht="30" customHeight="1" spans="1:7">
      <c r="A14" s="165" t="s">
        <v>739</v>
      </c>
      <c r="B14" s="166">
        <v>26149</v>
      </c>
      <c r="C14" s="167">
        <v>800</v>
      </c>
      <c r="D14" s="168">
        <v>15235</v>
      </c>
      <c r="E14" s="166">
        <v>13220</v>
      </c>
      <c r="F14" s="169">
        <f t="shared" si="0"/>
        <v>86.773875943551</v>
      </c>
      <c r="G14" s="169">
        <f>(E14-B14)/B14*100</f>
        <v>-49.4435733680064</v>
      </c>
    </row>
    <row r="15" s="150" customFormat="1" ht="30" customHeight="1" spans="1:7">
      <c r="A15" s="165" t="s">
        <v>740</v>
      </c>
      <c r="B15" s="166">
        <v>2702</v>
      </c>
      <c r="C15" s="167">
        <v>3014</v>
      </c>
      <c r="D15" s="168">
        <v>3054</v>
      </c>
      <c r="E15" s="166">
        <v>3054</v>
      </c>
      <c r="F15" s="169">
        <f t="shared" si="0"/>
        <v>100</v>
      </c>
      <c r="G15" s="169">
        <f>(E15-B15)/B15*100</f>
        <v>13.0273871206514</v>
      </c>
    </row>
    <row r="16" s="150" customFormat="1" ht="30" customHeight="1" spans="1:7">
      <c r="A16" s="170" t="s">
        <v>741</v>
      </c>
      <c r="B16" s="166">
        <v>20</v>
      </c>
      <c r="C16" s="167"/>
      <c r="D16" s="168">
        <v>17</v>
      </c>
      <c r="E16" s="166">
        <v>17</v>
      </c>
      <c r="F16" s="169"/>
      <c r="G16" s="169">
        <v>20</v>
      </c>
    </row>
    <row r="17" s="150" customFormat="1" ht="30" customHeight="1" spans="1:7">
      <c r="A17" s="170" t="s">
        <v>742</v>
      </c>
      <c r="B17" s="166"/>
      <c r="C17" s="167"/>
      <c r="D17" s="168"/>
      <c r="E17" s="166"/>
      <c r="F17" s="169"/>
      <c r="G17" s="169"/>
    </row>
    <row r="18" s="151" customFormat="1" ht="30" customHeight="1" spans="1:7">
      <c r="A18" s="171" t="s">
        <v>743</v>
      </c>
      <c r="B18" s="172">
        <f>SUM(B6:B17)</f>
        <v>51525</v>
      </c>
      <c r="C18" s="172">
        <f t="shared" ref="C18:E18" si="2">SUM(C6:C17)</f>
        <v>15044</v>
      </c>
      <c r="D18" s="173">
        <f t="shared" si="2"/>
        <v>38355</v>
      </c>
      <c r="E18" s="172">
        <f t="shared" si="2"/>
        <v>33909</v>
      </c>
      <c r="F18" s="174">
        <f t="shared" si="0"/>
        <v>88.4082909659758</v>
      </c>
      <c r="G18" s="174">
        <f>(E18-B18)/B18*100</f>
        <v>-34.1892285298399</v>
      </c>
    </row>
    <row r="19" s="150" customFormat="1" ht="30" customHeight="1" spans="1:7">
      <c r="A19" s="165" t="s">
        <v>635</v>
      </c>
      <c r="B19" s="166">
        <v>159</v>
      </c>
      <c r="C19" s="167"/>
      <c r="D19" s="168"/>
      <c r="E19" s="166">
        <v>3</v>
      </c>
      <c r="F19" s="169"/>
      <c r="G19" s="169"/>
    </row>
    <row r="20" s="150" customFormat="1" ht="30" customHeight="1" spans="1:7">
      <c r="A20" s="165" t="s">
        <v>639</v>
      </c>
      <c r="B20" s="166">
        <v>1066</v>
      </c>
      <c r="C20" s="167">
        <v>15715</v>
      </c>
      <c r="D20" s="168">
        <v>6579</v>
      </c>
      <c r="E20" s="166"/>
      <c r="F20" s="169">
        <f t="shared" si="0"/>
        <v>0</v>
      </c>
      <c r="G20" s="169">
        <f>(E20-B20)/B20*100</f>
        <v>-100</v>
      </c>
    </row>
    <row r="21" s="150" customFormat="1" ht="30" customHeight="1" spans="1:7">
      <c r="A21" s="165" t="s">
        <v>744</v>
      </c>
      <c r="B21" s="166">
        <v>1400</v>
      </c>
      <c r="C21" s="167">
        <v>4000</v>
      </c>
      <c r="D21" s="168">
        <v>4000</v>
      </c>
      <c r="E21" s="166">
        <v>4000</v>
      </c>
      <c r="F21" s="169">
        <f t="shared" si="0"/>
        <v>100</v>
      </c>
      <c r="G21" s="169">
        <f>(E21-B21)/B21*100</f>
        <v>185.714285714286</v>
      </c>
    </row>
    <row r="22" ht="30" customHeight="1" spans="1:8">
      <c r="A22" s="175"/>
      <c r="B22" s="166"/>
      <c r="C22" s="167"/>
      <c r="D22" s="168"/>
      <c r="E22" s="166"/>
      <c r="F22" s="169"/>
      <c r="G22" s="169"/>
      <c r="H22" s="150"/>
    </row>
    <row r="23" s="152" customFormat="1" ht="30" customHeight="1" spans="1:9">
      <c r="A23" s="171" t="s">
        <v>745</v>
      </c>
      <c r="B23" s="172">
        <f>B18+B20+B21</f>
        <v>53991</v>
      </c>
      <c r="C23" s="172">
        <f>C18+C19+C20+C21</f>
        <v>34759</v>
      </c>
      <c r="D23" s="173">
        <f>D18+D19+D20+D21</f>
        <v>48934</v>
      </c>
      <c r="E23" s="172">
        <f>E18+E19+E20+E21</f>
        <v>37912</v>
      </c>
      <c r="F23" s="174">
        <f t="shared" si="0"/>
        <v>77.4757837086688</v>
      </c>
      <c r="G23" s="174">
        <f>(E23-B23)/B23*100</f>
        <v>-29.7808894074938</v>
      </c>
      <c r="I23" s="187"/>
    </row>
    <row r="24" s="153" customFormat="1" ht="30" customHeight="1" spans="1:7">
      <c r="A24" s="176" t="s">
        <v>643</v>
      </c>
      <c r="B24" s="167">
        <v>10168</v>
      </c>
      <c r="C24" s="167"/>
      <c r="D24" s="168"/>
      <c r="E24" s="167">
        <v>3718</v>
      </c>
      <c r="F24" s="169"/>
      <c r="G24" s="169">
        <f>(E24-B24)/B24*100</f>
        <v>-63.4343036978757</v>
      </c>
    </row>
    <row r="25" ht="25.5" customHeight="1" spans="1:8">
      <c r="A25" s="177"/>
      <c r="B25" s="177"/>
      <c r="C25" s="177"/>
      <c r="D25" s="178"/>
      <c r="E25" s="179"/>
      <c r="F25" s="177"/>
      <c r="G25" s="177"/>
      <c r="H25" s="180"/>
    </row>
    <row r="26" ht="25.5" customHeight="1" spans="1:8">
      <c r="A26" s="181"/>
      <c r="B26" s="181"/>
      <c r="C26" s="181"/>
      <c r="D26" s="182"/>
      <c r="E26" s="181"/>
      <c r="F26" s="181"/>
      <c r="G26" s="181"/>
      <c r="H26" s="180"/>
    </row>
    <row r="27" ht="25.5" customHeight="1" spans="1:7">
      <c r="A27" s="183"/>
      <c r="B27" s="183"/>
      <c r="C27" s="183"/>
      <c r="D27" s="184"/>
      <c r="E27" s="183"/>
      <c r="F27" s="183"/>
      <c r="G27" s="183"/>
    </row>
    <row r="28" ht="25.5" customHeight="1" spans="1:7">
      <c r="A28" s="177"/>
      <c r="B28" s="177"/>
      <c r="C28" s="177"/>
      <c r="D28" s="178"/>
      <c r="E28" s="177"/>
      <c r="F28" s="177"/>
      <c r="G28" s="177"/>
    </row>
    <row r="29" ht="25.5" customHeight="1" spans="1:7">
      <c r="A29" s="177"/>
      <c r="B29" s="177"/>
      <c r="C29" s="177"/>
      <c r="D29" s="178"/>
      <c r="E29" s="177"/>
      <c r="F29" s="177"/>
      <c r="G29" s="177"/>
    </row>
    <row r="30" ht="25.5" customHeight="1" spans="1:7">
      <c r="A30" s="185"/>
      <c r="B30" s="185"/>
      <c r="C30" s="185"/>
      <c r="D30" s="186"/>
      <c r="E30" s="185"/>
      <c r="F30" s="185"/>
      <c r="G30" s="185"/>
    </row>
    <row r="31" ht="26.1" customHeight="1" spans="1:7">
      <c r="A31" s="185"/>
      <c r="B31" s="185"/>
      <c r="C31" s="185"/>
      <c r="D31" s="186"/>
      <c r="E31" s="185"/>
      <c r="F31" s="185"/>
      <c r="G31" s="185"/>
    </row>
    <row r="32" ht="26.1" customHeight="1"/>
    <row r="33" ht="26.1" customHeight="1"/>
    <row r="34" ht="26.1" customHeight="1"/>
    <row r="35" ht="26.1" customHeight="1"/>
    <row r="36" ht="38.1" customHeight="1"/>
    <row r="37" ht="26.1" customHeight="1"/>
    <row r="38" ht="26.1" customHeight="1"/>
    <row r="39" ht="26.1" customHeight="1"/>
    <row r="40" ht="26.1" customHeight="1"/>
    <row r="41" ht="26.1" customHeight="1"/>
    <row r="42" ht="26.1" customHeight="1"/>
    <row r="43" ht="26.1" customHeight="1"/>
    <row r="44" ht="26.1" customHeight="1"/>
    <row r="45" ht="26.1" customHeight="1"/>
    <row r="46" ht="26.1" customHeight="1"/>
    <row r="47" ht="26.1" customHeight="1"/>
    <row r="48" ht="26.1" customHeight="1"/>
    <row r="49" ht="26.1" customHeight="1"/>
    <row r="50" ht="26.1" customHeight="1"/>
    <row r="51" ht="26.1" customHeight="1"/>
    <row r="52" ht="26.1" customHeight="1"/>
    <row r="53" ht="26.1" customHeight="1"/>
    <row r="54" ht="26.1" customHeight="1"/>
    <row r="55" ht="26.1" customHeight="1"/>
    <row r="56" ht="15.95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7" customHeight="1"/>
  </sheetData>
  <mergeCells count="7">
    <mergeCell ref="A2:G2"/>
    <mergeCell ref="F3:G3"/>
    <mergeCell ref="C4:E4"/>
    <mergeCell ref="A4:A5"/>
    <mergeCell ref="B4:B5"/>
    <mergeCell ref="F4:F5"/>
    <mergeCell ref="G4:G5"/>
  </mergeCells>
  <printOptions horizontalCentered="1"/>
  <pageMargins left="0.669291338582677" right="0.669291338582677" top="0.78740157480315" bottom="0.78740157480315" header="0.511811023622047" footer="0.590551181102362"/>
  <pageSetup paperSize="9" scale="95" orientation="portrait"/>
  <headerFooter alignWithMargins="0" differentOddEven="1">
    <oddFooter>&amp;R &amp;"-"&amp;15 - &amp;P -</oddFooter>
    <evenFooter>&amp;L&amp;"-"&amp;15  - &amp;P -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18"/>
  <sheetViews>
    <sheetView showZeros="0" workbookViewId="0">
      <selection activeCell="D3" sqref="D3"/>
    </sheetView>
  </sheetViews>
  <sheetFormatPr defaultColWidth="9" defaultRowHeight="14.25" outlineLevelCol="3"/>
  <cols>
    <col min="1" max="1" width="42" style="138" customWidth="1"/>
    <col min="2" max="3" width="12.8833333333333" style="138" customWidth="1"/>
    <col min="4" max="4" width="11.25" style="138" customWidth="1"/>
    <col min="5" max="16384" width="9" style="138"/>
  </cols>
  <sheetData>
    <row r="1" ht="32.25" customHeight="1" spans="1:1">
      <c r="A1" s="7" t="s">
        <v>750</v>
      </c>
    </row>
    <row r="2" ht="32.25" customHeight="1" spans="1:4">
      <c r="A2" s="139" t="s">
        <v>34</v>
      </c>
      <c r="B2" s="139"/>
      <c r="C2" s="139"/>
      <c r="D2" s="139"/>
    </row>
    <row r="3" ht="26.25" customHeight="1" spans="4:4">
      <c r="D3" s="140" t="s">
        <v>71</v>
      </c>
    </row>
    <row r="4" s="136" customFormat="1" ht="39.95" customHeight="1" spans="1:4">
      <c r="A4" s="141" t="s">
        <v>630</v>
      </c>
      <c r="B4" s="141" t="s">
        <v>138</v>
      </c>
      <c r="C4" s="141" t="s">
        <v>650</v>
      </c>
      <c r="D4" s="141" t="s">
        <v>651</v>
      </c>
    </row>
    <row r="5" s="137" customFormat="1" ht="38.1" customHeight="1" spans="1:4">
      <c r="A5" s="142" t="s">
        <v>138</v>
      </c>
      <c r="B5" s="143">
        <f>SUM(B6:B18)</f>
        <v>3075</v>
      </c>
      <c r="C5" s="143">
        <f>SUM(C6:C18)</f>
        <v>3075</v>
      </c>
      <c r="D5" s="143">
        <f t="shared" ref="D5" si="0">SUM(D6:D18)</f>
        <v>0</v>
      </c>
    </row>
    <row r="6" ht="38.1" customHeight="1" spans="1:4">
      <c r="A6" s="144" t="s">
        <v>751</v>
      </c>
      <c r="B6" s="145">
        <f>SUM(C6:D6)</f>
        <v>1</v>
      </c>
      <c r="C6" s="145">
        <v>1</v>
      </c>
      <c r="D6" s="146"/>
    </row>
    <row r="7" ht="38.1" customHeight="1" spans="1:4">
      <c r="A7" s="144" t="s">
        <v>752</v>
      </c>
      <c r="B7" s="145">
        <f>SUM(C7:D7)</f>
        <v>1593</v>
      </c>
      <c r="C7" s="145">
        <v>1593</v>
      </c>
      <c r="D7" s="146"/>
    </row>
    <row r="8" ht="38.1" customHeight="1" spans="1:4">
      <c r="A8" s="144" t="s">
        <v>753</v>
      </c>
      <c r="B8" s="145">
        <f>SUM(C8:D8)</f>
        <v>0</v>
      </c>
      <c r="C8" s="145"/>
      <c r="D8" s="146"/>
    </row>
    <row r="9" ht="38.1" customHeight="1" spans="1:4">
      <c r="A9" s="144" t="s">
        <v>754</v>
      </c>
      <c r="B9" s="145">
        <f t="shared" ref="B9:B18" si="1">SUM(C9:D9)</f>
        <v>210</v>
      </c>
      <c r="C9" s="145">
        <v>210</v>
      </c>
      <c r="D9" s="146"/>
    </row>
    <row r="10" ht="38.1" customHeight="1" spans="1:4">
      <c r="A10" s="144" t="s">
        <v>755</v>
      </c>
      <c r="B10" s="145">
        <f t="shared" si="1"/>
        <v>0</v>
      </c>
      <c r="C10" s="145"/>
      <c r="D10" s="146"/>
    </row>
    <row r="11" ht="38.1" customHeight="1" spans="1:4">
      <c r="A11" s="144" t="s">
        <v>756</v>
      </c>
      <c r="B11" s="145">
        <f t="shared" si="1"/>
        <v>35</v>
      </c>
      <c r="C11" s="145">
        <v>35</v>
      </c>
      <c r="D11" s="146"/>
    </row>
    <row r="12" ht="38.1" customHeight="1" spans="1:4">
      <c r="A12" s="144" t="s">
        <v>757</v>
      </c>
      <c r="B12" s="145">
        <f t="shared" si="1"/>
        <v>0</v>
      </c>
      <c r="C12" s="145">
        <f t="shared" ref="C12:C15" si="2">D12+E12</f>
        <v>0</v>
      </c>
      <c r="D12" s="146"/>
    </row>
    <row r="13" ht="38.1" customHeight="1" spans="1:4">
      <c r="A13" s="144" t="s">
        <v>758</v>
      </c>
      <c r="B13" s="145">
        <f t="shared" si="1"/>
        <v>0</v>
      </c>
      <c r="C13" s="145">
        <f t="shared" si="2"/>
        <v>0</v>
      </c>
      <c r="D13" s="146"/>
    </row>
    <row r="14" ht="38.1" customHeight="1" spans="1:4">
      <c r="A14" s="144" t="s">
        <v>759</v>
      </c>
      <c r="B14" s="145">
        <f t="shared" si="1"/>
        <v>0</v>
      </c>
      <c r="C14" s="145">
        <f t="shared" si="2"/>
        <v>0</v>
      </c>
      <c r="D14" s="147"/>
    </row>
    <row r="15" ht="38.1" customHeight="1" spans="1:4">
      <c r="A15" s="144" t="s">
        <v>760</v>
      </c>
      <c r="B15" s="145">
        <f t="shared" si="1"/>
        <v>0</v>
      </c>
      <c r="C15" s="145">
        <f t="shared" si="2"/>
        <v>0</v>
      </c>
      <c r="D15" s="147"/>
    </row>
    <row r="16" ht="38.1" customHeight="1" spans="1:4">
      <c r="A16" s="144" t="s">
        <v>761</v>
      </c>
      <c r="B16" s="145">
        <f t="shared" si="1"/>
        <v>1236</v>
      </c>
      <c r="C16" s="145">
        <v>1236</v>
      </c>
      <c r="D16" s="147"/>
    </row>
    <row r="17" ht="38.1" customHeight="1" spans="1:4">
      <c r="A17" s="144" t="s">
        <v>762</v>
      </c>
      <c r="B17" s="145">
        <f t="shared" si="1"/>
        <v>0</v>
      </c>
      <c r="C17" s="145"/>
      <c r="D17" s="147"/>
    </row>
    <row r="18" ht="38.1" customHeight="1" spans="1:4">
      <c r="A18" s="144" t="s">
        <v>726</v>
      </c>
      <c r="B18" s="145">
        <f t="shared" si="1"/>
        <v>0</v>
      </c>
      <c r="C18" s="145">
        <f>D18+E18</f>
        <v>0</v>
      </c>
      <c r="D18" s="147"/>
    </row>
  </sheetData>
  <mergeCells count="1">
    <mergeCell ref="A2:D2"/>
  </mergeCells>
  <printOptions horizontalCentered="1"/>
  <pageMargins left="1.14166666666667" right="0.786805555555556" top="0.984027777777778" bottom="0.984027777777778" header="0.511805555555556" footer="0.786805555555556"/>
  <pageSetup paperSize="9" orientation="portrait"/>
  <headerFooter alignWithMargins="0">
    <oddFooter>&amp;R &amp;"-"&amp;14 -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91"/>
  <sheetViews>
    <sheetView workbookViewId="0">
      <selection activeCell="A2" sqref="A2:E2"/>
    </sheetView>
  </sheetViews>
  <sheetFormatPr defaultColWidth="9" defaultRowHeight="14.25" outlineLevelCol="7"/>
  <cols>
    <col min="1" max="1" width="31" style="114" customWidth="1"/>
    <col min="2" max="2" width="12.25" style="114" customWidth="1"/>
    <col min="3" max="3" width="13.1333333333333" style="114" customWidth="1"/>
    <col min="4" max="4" width="12.8833333333333" style="115" customWidth="1"/>
    <col min="5" max="5" width="13.6333333333333" style="114" customWidth="1"/>
    <col min="6" max="256" width="9" style="114"/>
    <col min="257" max="257" width="29.5" style="114" customWidth="1"/>
    <col min="258" max="261" width="13.6333333333333" style="114" customWidth="1"/>
    <col min="262" max="512" width="9" style="114"/>
    <col min="513" max="513" width="29.5" style="114" customWidth="1"/>
    <col min="514" max="517" width="13.6333333333333" style="114" customWidth="1"/>
    <col min="518" max="768" width="9" style="114"/>
    <col min="769" max="769" width="29.5" style="114" customWidth="1"/>
    <col min="770" max="773" width="13.6333333333333" style="114" customWidth="1"/>
    <col min="774" max="1024" width="9" style="114"/>
    <col min="1025" max="1025" width="29.5" style="114" customWidth="1"/>
    <col min="1026" max="1029" width="13.6333333333333" style="114" customWidth="1"/>
    <col min="1030" max="1280" width="9" style="114"/>
    <col min="1281" max="1281" width="29.5" style="114" customWidth="1"/>
    <col min="1282" max="1285" width="13.6333333333333" style="114" customWidth="1"/>
    <col min="1286" max="1536" width="9" style="114"/>
    <col min="1537" max="1537" width="29.5" style="114" customWidth="1"/>
    <col min="1538" max="1541" width="13.6333333333333" style="114" customWidth="1"/>
    <col min="1542" max="1792" width="9" style="114"/>
    <col min="1793" max="1793" width="29.5" style="114" customWidth="1"/>
    <col min="1794" max="1797" width="13.6333333333333" style="114" customWidth="1"/>
    <col min="1798" max="2048" width="9" style="114"/>
    <col min="2049" max="2049" width="29.5" style="114" customWidth="1"/>
    <col min="2050" max="2053" width="13.6333333333333" style="114" customWidth="1"/>
    <col min="2054" max="2304" width="9" style="114"/>
    <col min="2305" max="2305" width="29.5" style="114" customWidth="1"/>
    <col min="2306" max="2309" width="13.6333333333333" style="114" customWidth="1"/>
    <col min="2310" max="2560" width="9" style="114"/>
    <col min="2561" max="2561" width="29.5" style="114" customWidth="1"/>
    <col min="2562" max="2565" width="13.6333333333333" style="114" customWidth="1"/>
    <col min="2566" max="2816" width="9" style="114"/>
    <col min="2817" max="2817" width="29.5" style="114" customWidth="1"/>
    <col min="2818" max="2821" width="13.6333333333333" style="114" customWidth="1"/>
    <col min="2822" max="3072" width="9" style="114"/>
    <col min="3073" max="3073" width="29.5" style="114" customWidth="1"/>
    <col min="3074" max="3077" width="13.6333333333333" style="114" customWidth="1"/>
    <col min="3078" max="3328" width="9" style="114"/>
    <col min="3329" max="3329" width="29.5" style="114" customWidth="1"/>
    <col min="3330" max="3333" width="13.6333333333333" style="114" customWidth="1"/>
    <col min="3334" max="3584" width="9" style="114"/>
    <col min="3585" max="3585" width="29.5" style="114" customWidth="1"/>
    <col min="3586" max="3589" width="13.6333333333333" style="114" customWidth="1"/>
    <col min="3590" max="3840" width="9" style="114"/>
    <col min="3841" max="3841" width="29.5" style="114" customWidth="1"/>
    <col min="3842" max="3845" width="13.6333333333333" style="114" customWidth="1"/>
    <col min="3846" max="4096" width="9" style="114"/>
    <col min="4097" max="4097" width="29.5" style="114" customWidth="1"/>
    <col min="4098" max="4101" width="13.6333333333333" style="114" customWidth="1"/>
    <col min="4102" max="4352" width="9" style="114"/>
    <col min="4353" max="4353" width="29.5" style="114" customWidth="1"/>
    <col min="4354" max="4357" width="13.6333333333333" style="114" customWidth="1"/>
    <col min="4358" max="4608" width="9" style="114"/>
    <col min="4609" max="4609" width="29.5" style="114" customWidth="1"/>
    <col min="4610" max="4613" width="13.6333333333333" style="114" customWidth="1"/>
    <col min="4614" max="4864" width="9" style="114"/>
    <col min="4865" max="4865" width="29.5" style="114" customWidth="1"/>
    <col min="4866" max="4869" width="13.6333333333333" style="114" customWidth="1"/>
    <col min="4870" max="5120" width="9" style="114"/>
    <col min="5121" max="5121" width="29.5" style="114" customWidth="1"/>
    <col min="5122" max="5125" width="13.6333333333333" style="114" customWidth="1"/>
    <col min="5126" max="5376" width="9" style="114"/>
    <col min="5377" max="5377" width="29.5" style="114" customWidth="1"/>
    <col min="5378" max="5381" width="13.6333333333333" style="114" customWidth="1"/>
    <col min="5382" max="5632" width="9" style="114"/>
    <col min="5633" max="5633" width="29.5" style="114" customWidth="1"/>
    <col min="5634" max="5637" width="13.6333333333333" style="114" customWidth="1"/>
    <col min="5638" max="5888" width="9" style="114"/>
    <col min="5889" max="5889" width="29.5" style="114" customWidth="1"/>
    <col min="5890" max="5893" width="13.6333333333333" style="114" customWidth="1"/>
    <col min="5894" max="6144" width="9" style="114"/>
    <col min="6145" max="6145" width="29.5" style="114" customWidth="1"/>
    <col min="6146" max="6149" width="13.6333333333333" style="114" customWidth="1"/>
    <col min="6150" max="6400" width="9" style="114"/>
    <col min="6401" max="6401" width="29.5" style="114" customWidth="1"/>
    <col min="6402" max="6405" width="13.6333333333333" style="114" customWidth="1"/>
    <col min="6406" max="6656" width="9" style="114"/>
    <col min="6657" max="6657" width="29.5" style="114" customWidth="1"/>
    <col min="6658" max="6661" width="13.6333333333333" style="114" customWidth="1"/>
    <col min="6662" max="6912" width="9" style="114"/>
    <col min="6913" max="6913" width="29.5" style="114" customWidth="1"/>
    <col min="6914" max="6917" width="13.6333333333333" style="114" customWidth="1"/>
    <col min="6918" max="7168" width="9" style="114"/>
    <col min="7169" max="7169" width="29.5" style="114" customWidth="1"/>
    <col min="7170" max="7173" width="13.6333333333333" style="114" customWidth="1"/>
    <col min="7174" max="7424" width="9" style="114"/>
    <col min="7425" max="7425" width="29.5" style="114" customWidth="1"/>
    <col min="7426" max="7429" width="13.6333333333333" style="114" customWidth="1"/>
    <col min="7430" max="7680" width="9" style="114"/>
    <col min="7681" max="7681" width="29.5" style="114" customWidth="1"/>
    <col min="7682" max="7685" width="13.6333333333333" style="114" customWidth="1"/>
    <col min="7686" max="7936" width="9" style="114"/>
    <col min="7937" max="7937" width="29.5" style="114" customWidth="1"/>
    <col min="7938" max="7941" width="13.6333333333333" style="114" customWidth="1"/>
    <col min="7942" max="8192" width="9" style="114"/>
    <col min="8193" max="8193" width="29.5" style="114" customWidth="1"/>
    <col min="8194" max="8197" width="13.6333333333333" style="114" customWidth="1"/>
    <col min="8198" max="8448" width="9" style="114"/>
    <col min="8449" max="8449" width="29.5" style="114" customWidth="1"/>
    <col min="8450" max="8453" width="13.6333333333333" style="114" customWidth="1"/>
    <col min="8454" max="8704" width="9" style="114"/>
    <col min="8705" max="8705" width="29.5" style="114" customWidth="1"/>
    <col min="8706" max="8709" width="13.6333333333333" style="114" customWidth="1"/>
    <col min="8710" max="8960" width="9" style="114"/>
    <col min="8961" max="8961" width="29.5" style="114" customWidth="1"/>
    <col min="8962" max="8965" width="13.6333333333333" style="114" customWidth="1"/>
    <col min="8966" max="9216" width="9" style="114"/>
    <col min="9217" max="9217" width="29.5" style="114" customWidth="1"/>
    <col min="9218" max="9221" width="13.6333333333333" style="114" customWidth="1"/>
    <col min="9222" max="9472" width="9" style="114"/>
    <col min="9473" max="9473" width="29.5" style="114" customWidth="1"/>
    <col min="9474" max="9477" width="13.6333333333333" style="114" customWidth="1"/>
    <col min="9478" max="9728" width="9" style="114"/>
    <col min="9729" max="9729" width="29.5" style="114" customWidth="1"/>
    <col min="9730" max="9733" width="13.6333333333333" style="114" customWidth="1"/>
    <col min="9734" max="9984" width="9" style="114"/>
    <col min="9985" max="9985" width="29.5" style="114" customWidth="1"/>
    <col min="9986" max="9989" width="13.6333333333333" style="114" customWidth="1"/>
    <col min="9990" max="10240" width="9" style="114"/>
    <col min="10241" max="10241" width="29.5" style="114" customWidth="1"/>
    <col min="10242" max="10245" width="13.6333333333333" style="114" customWidth="1"/>
    <col min="10246" max="10496" width="9" style="114"/>
    <col min="10497" max="10497" width="29.5" style="114" customWidth="1"/>
    <col min="10498" max="10501" width="13.6333333333333" style="114" customWidth="1"/>
    <col min="10502" max="10752" width="9" style="114"/>
    <col min="10753" max="10753" width="29.5" style="114" customWidth="1"/>
    <col min="10754" max="10757" width="13.6333333333333" style="114" customWidth="1"/>
    <col min="10758" max="11008" width="9" style="114"/>
    <col min="11009" max="11009" width="29.5" style="114" customWidth="1"/>
    <col min="11010" max="11013" width="13.6333333333333" style="114" customWidth="1"/>
    <col min="11014" max="11264" width="9" style="114"/>
    <col min="11265" max="11265" width="29.5" style="114" customWidth="1"/>
    <col min="11266" max="11269" width="13.6333333333333" style="114" customWidth="1"/>
    <col min="11270" max="11520" width="9" style="114"/>
    <col min="11521" max="11521" width="29.5" style="114" customWidth="1"/>
    <col min="11522" max="11525" width="13.6333333333333" style="114" customWidth="1"/>
    <col min="11526" max="11776" width="9" style="114"/>
    <col min="11777" max="11777" width="29.5" style="114" customWidth="1"/>
    <col min="11778" max="11781" width="13.6333333333333" style="114" customWidth="1"/>
    <col min="11782" max="12032" width="9" style="114"/>
    <col min="12033" max="12033" width="29.5" style="114" customWidth="1"/>
    <col min="12034" max="12037" width="13.6333333333333" style="114" customWidth="1"/>
    <col min="12038" max="12288" width="9" style="114"/>
    <col min="12289" max="12289" width="29.5" style="114" customWidth="1"/>
    <col min="12290" max="12293" width="13.6333333333333" style="114" customWidth="1"/>
    <col min="12294" max="12544" width="9" style="114"/>
    <col min="12545" max="12545" width="29.5" style="114" customWidth="1"/>
    <col min="12546" max="12549" width="13.6333333333333" style="114" customWidth="1"/>
    <col min="12550" max="12800" width="9" style="114"/>
    <col min="12801" max="12801" width="29.5" style="114" customWidth="1"/>
    <col min="12802" max="12805" width="13.6333333333333" style="114" customWidth="1"/>
    <col min="12806" max="13056" width="9" style="114"/>
    <col min="13057" max="13057" width="29.5" style="114" customWidth="1"/>
    <col min="13058" max="13061" width="13.6333333333333" style="114" customWidth="1"/>
    <col min="13062" max="13312" width="9" style="114"/>
    <col min="13313" max="13313" width="29.5" style="114" customWidth="1"/>
    <col min="13314" max="13317" width="13.6333333333333" style="114" customWidth="1"/>
    <col min="13318" max="13568" width="9" style="114"/>
    <col min="13569" max="13569" width="29.5" style="114" customWidth="1"/>
    <col min="13570" max="13573" width="13.6333333333333" style="114" customWidth="1"/>
    <col min="13574" max="13824" width="9" style="114"/>
    <col min="13825" max="13825" width="29.5" style="114" customWidth="1"/>
    <col min="13826" max="13829" width="13.6333333333333" style="114" customWidth="1"/>
    <col min="13830" max="14080" width="9" style="114"/>
    <col min="14081" max="14081" width="29.5" style="114" customWidth="1"/>
    <col min="14082" max="14085" width="13.6333333333333" style="114" customWidth="1"/>
    <col min="14086" max="14336" width="9" style="114"/>
    <col min="14337" max="14337" width="29.5" style="114" customWidth="1"/>
    <col min="14338" max="14341" width="13.6333333333333" style="114" customWidth="1"/>
    <col min="14342" max="14592" width="9" style="114"/>
    <col min="14593" max="14593" width="29.5" style="114" customWidth="1"/>
    <col min="14594" max="14597" width="13.6333333333333" style="114" customWidth="1"/>
    <col min="14598" max="14848" width="9" style="114"/>
    <col min="14849" max="14849" width="29.5" style="114" customWidth="1"/>
    <col min="14850" max="14853" width="13.6333333333333" style="114" customWidth="1"/>
    <col min="14854" max="15104" width="9" style="114"/>
    <col min="15105" max="15105" width="29.5" style="114" customWidth="1"/>
    <col min="15106" max="15109" width="13.6333333333333" style="114" customWidth="1"/>
    <col min="15110" max="15360" width="9" style="114"/>
    <col min="15361" max="15361" width="29.5" style="114" customWidth="1"/>
    <col min="15362" max="15365" width="13.6333333333333" style="114" customWidth="1"/>
    <col min="15366" max="15616" width="9" style="114"/>
    <col min="15617" max="15617" width="29.5" style="114" customWidth="1"/>
    <col min="15618" max="15621" width="13.6333333333333" style="114" customWidth="1"/>
    <col min="15622" max="15872" width="9" style="114"/>
    <col min="15873" max="15873" width="29.5" style="114" customWidth="1"/>
    <col min="15874" max="15877" width="13.6333333333333" style="114" customWidth="1"/>
    <col min="15878" max="16128" width="9" style="114"/>
    <col min="16129" max="16129" width="29.5" style="114" customWidth="1"/>
    <col min="16130" max="16133" width="13.6333333333333" style="114" customWidth="1"/>
    <col min="16134" max="16384" width="9" style="114"/>
  </cols>
  <sheetData>
    <row r="1" ht="31.5" customHeight="1" spans="1:4">
      <c r="A1" s="106" t="s">
        <v>763</v>
      </c>
      <c r="B1" s="116"/>
      <c r="C1" s="116"/>
      <c r="D1" s="117"/>
    </row>
    <row r="2" ht="42.75" customHeight="1" spans="1:5">
      <c r="A2" s="118" t="s">
        <v>36</v>
      </c>
      <c r="B2" s="118"/>
      <c r="C2" s="118"/>
      <c r="D2" s="118"/>
      <c r="E2" s="118"/>
    </row>
    <row r="3" ht="42.75" customHeight="1" spans="1:5">
      <c r="A3" s="116"/>
      <c r="B3" s="116"/>
      <c r="C3" s="116"/>
      <c r="D3" s="117"/>
      <c r="E3" s="134" t="s">
        <v>71</v>
      </c>
    </row>
    <row r="4" s="132" customFormat="1" ht="36.75" customHeight="1" spans="1:5">
      <c r="A4" s="120" t="s">
        <v>764</v>
      </c>
      <c r="B4" s="120" t="s">
        <v>77</v>
      </c>
      <c r="C4" s="120" t="s">
        <v>747</v>
      </c>
      <c r="D4" s="120" t="s">
        <v>79</v>
      </c>
      <c r="E4" s="120" t="s">
        <v>685</v>
      </c>
    </row>
    <row r="5" ht="45" customHeight="1" spans="1:5">
      <c r="A5" s="124" t="s">
        <v>765</v>
      </c>
      <c r="B5" s="124"/>
      <c r="C5" s="124"/>
      <c r="D5" s="125"/>
      <c r="E5" s="123"/>
    </row>
    <row r="6" ht="45" customHeight="1" spans="1:5">
      <c r="A6" s="124" t="s">
        <v>766</v>
      </c>
      <c r="B6" s="124"/>
      <c r="C6" s="124"/>
      <c r="D6" s="125"/>
      <c r="E6" s="123"/>
    </row>
    <row r="7" ht="45" customHeight="1" spans="1:5">
      <c r="A7" s="124" t="s">
        <v>767</v>
      </c>
      <c r="B7" s="124"/>
      <c r="C7" s="124"/>
      <c r="D7" s="125"/>
      <c r="E7" s="123"/>
    </row>
    <row r="8" ht="45" customHeight="1" spans="1:5">
      <c r="A8" s="135" t="s">
        <v>768</v>
      </c>
      <c r="B8" s="135"/>
      <c r="C8" s="135"/>
      <c r="D8" s="125"/>
      <c r="E8" s="123"/>
    </row>
    <row r="9" ht="45" customHeight="1" spans="1:5">
      <c r="A9" s="135"/>
      <c r="B9" s="135"/>
      <c r="C9" s="135"/>
      <c r="D9" s="125"/>
      <c r="E9" s="123"/>
    </row>
    <row r="10" s="133" customFormat="1" ht="45" customHeight="1" spans="1:5">
      <c r="A10" s="126" t="s">
        <v>769</v>
      </c>
      <c r="B10" s="126"/>
      <c r="C10" s="126"/>
      <c r="D10" s="126"/>
      <c r="E10" s="128"/>
    </row>
    <row r="11" ht="45" customHeight="1" spans="1:5">
      <c r="A11" s="135" t="s">
        <v>725</v>
      </c>
      <c r="B11" s="135"/>
      <c r="C11" s="135"/>
      <c r="D11" s="125">
        <v>16</v>
      </c>
      <c r="E11" s="123"/>
    </row>
    <row r="12" ht="45" customHeight="1" spans="1:5">
      <c r="A12" s="135" t="s">
        <v>638</v>
      </c>
      <c r="B12" s="135"/>
      <c r="C12" s="135"/>
      <c r="D12" s="125"/>
      <c r="E12" s="123"/>
    </row>
    <row r="13" ht="45" customHeight="1" spans="1:5">
      <c r="A13" s="135"/>
      <c r="B13" s="135"/>
      <c r="C13" s="135"/>
      <c r="D13" s="125"/>
      <c r="E13" s="123"/>
    </row>
    <row r="14" s="133" customFormat="1" ht="45" customHeight="1" spans="1:5">
      <c r="A14" s="126" t="s">
        <v>770</v>
      </c>
      <c r="B14" s="126"/>
      <c r="C14" s="126"/>
      <c r="D14" s="126">
        <v>16</v>
      </c>
      <c r="E14" s="128"/>
    </row>
    <row r="91" spans="8:8">
      <c r="H91" s="131" t="s">
        <v>771</v>
      </c>
    </row>
  </sheetData>
  <mergeCells count="1">
    <mergeCell ref="A2:E2"/>
  </mergeCells>
  <printOptions horizontalCentered="1"/>
  <pageMargins left="0.550694444444444" right="0.984027777777778" top="0.984027777777778" bottom="0.984027777777778" header="0.511805555555556" footer="0.786805555555556"/>
  <pageSetup paperSize="9" orientation="portrait"/>
  <headerFooter alignWithMargins="0">
    <oddFooter>&amp;L&amp;"-"&amp;14  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92"/>
  <sheetViews>
    <sheetView workbookViewId="0">
      <selection activeCell="E3" sqref="E3"/>
    </sheetView>
  </sheetViews>
  <sheetFormatPr defaultColWidth="9" defaultRowHeight="14.25" outlineLevelCol="7"/>
  <cols>
    <col min="1" max="1" width="39.25" style="114" customWidth="1"/>
    <col min="2" max="2" width="10" style="114" customWidth="1"/>
    <col min="3" max="3" width="12.5" style="114" customWidth="1"/>
    <col min="4" max="4" width="10.8833333333333" style="115" customWidth="1"/>
    <col min="5" max="5" width="11.6333333333333" style="114" customWidth="1"/>
    <col min="6" max="256" width="9" style="114"/>
    <col min="257" max="257" width="35.1333333333333" style="114" customWidth="1"/>
    <col min="258" max="261" width="12.5" style="114" customWidth="1"/>
    <col min="262" max="512" width="9" style="114"/>
    <col min="513" max="513" width="35.1333333333333" style="114" customWidth="1"/>
    <col min="514" max="517" width="12.5" style="114" customWidth="1"/>
    <col min="518" max="768" width="9" style="114"/>
    <col min="769" max="769" width="35.1333333333333" style="114" customWidth="1"/>
    <col min="770" max="773" width="12.5" style="114" customWidth="1"/>
    <col min="774" max="1024" width="9" style="114"/>
    <col min="1025" max="1025" width="35.1333333333333" style="114" customWidth="1"/>
    <col min="1026" max="1029" width="12.5" style="114" customWidth="1"/>
    <col min="1030" max="1280" width="9" style="114"/>
    <col min="1281" max="1281" width="35.1333333333333" style="114" customWidth="1"/>
    <col min="1282" max="1285" width="12.5" style="114" customWidth="1"/>
    <col min="1286" max="1536" width="9" style="114"/>
    <col min="1537" max="1537" width="35.1333333333333" style="114" customWidth="1"/>
    <col min="1538" max="1541" width="12.5" style="114" customWidth="1"/>
    <col min="1542" max="1792" width="9" style="114"/>
    <col min="1793" max="1793" width="35.1333333333333" style="114" customWidth="1"/>
    <col min="1794" max="1797" width="12.5" style="114" customWidth="1"/>
    <col min="1798" max="2048" width="9" style="114"/>
    <col min="2049" max="2049" width="35.1333333333333" style="114" customWidth="1"/>
    <col min="2050" max="2053" width="12.5" style="114" customWidth="1"/>
    <col min="2054" max="2304" width="9" style="114"/>
    <col min="2305" max="2305" width="35.1333333333333" style="114" customWidth="1"/>
    <col min="2306" max="2309" width="12.5" style="114" customWidth="1"/>
    <col min="2310" max="2560" width="9" style="114"/>
    <col min="2561" max="2561" width="35.1333333333333" style="114" customWidth="1"/>
    <col min="2562" max="2565" width="12.5" style="114" customWidth="1"/>
    <col min="2566" max="2816" width="9" style="114"/>
    <col min="2817" max="2817" width="35.1333333333333" style="114" customWidth="1"/>
    <col min="2818" max="2821" width="12.5" style="114" customWidth="1"/>
    <col min="2822" max="3072" width="9" style="114"/>
    <col min="3073" max="3073" width="35.1333333333333" style="114" customWidth="1"/>
    <col min="3074" max="3077" width="12.5" style="114" customWidth="1"/>
    <col min="3078" max="3328" width="9" style="114"/>
    <col min="3329" max="3329" width="35.1333333333333" style="114" customWidth="1"/>
    <col min="3330" max="3333" width="12.5" style="114" customWidth="1"/>
    <col min="3334" max="3584" width="9" style="114"/>
    <col min="3585" max="3585" width="35.1333333333333" style="114" customWidth="1"/>
    <col min="3586" max="3589" width="12.5" style="114" customWidth="1"/>
    <col min="3590" max="3840" width="9" style="114"/>
    <col min="3841" max="3841" width="35.1333333333333" style="114" customWidth="1"/>
    <col min="3842" max="3845" width="12.5" style="114" customWidth="1"/>
    <col min="3846" max="4096" width="9" style="114"/>
    <col min="4097" max="4097" width="35.1333333333333" style="114" customWidth="1"/>
    <col min="4098" max="4101" width="12.5" style="114" customWidth="1"/>
    <col min="4102" max="4352" width="9" style="114"/>
    <col min="4353" max="4353" width="35.1333333333333" style="114" customWidth="1"/>
    <col min="4354" max="4357" width="12.5" style="114" customWidth="1"/>
    <col min="4358" max="4608" width="9" style="114"/>
    <col min="4609" max="4609" width="35.1333333333333" style="114" customWidth="1"/>
    <col min="4610" max="4613" width="12.5" style="114" customWidth="1"/>
    <col min="4614" max="4864" width="9" style="114"/>
    <col min="4865" max="4865" width="35.1333333333333" style="114" customWidth="1"/>
    <col min="4866" max="4869" width="12.5" style="114" customWidth="1"/>
    <col min="4870" max="5120" width="9" style="114"/>
    <col min="5121" max="5121" width="35.1333333333333" style="114" customWidth="1"/>
    <col min="5122" max="5125" width="12.5" style="114" customWidth="1"/>
    <col min="5126" max="5376" width="9" style="114"/>
    <col min="5377" max="5377" width="35.1333333333333" style="114" customWidth="1"/>
    <col min="5378" max="5381" width="12.5" style="114" customWidth="1"/>
    <col min="5382" max="5632" width="9" style="114"/>
    <col min="5633" max="5633" width="35.1333333333333" style="114" customWidth="1"/>
    <col min="5634" max="5637" width="12.5" style="114" customWidth="1"/>
    <col min="5638" max="5888" width="9" style="114"/>
    <col min="5889" max="5889" width="35.1333333333333" style="114" customWidth="1"/>
    <col min="5890" max="5893" width="12.5" style="114" customWidth="1"/>
    <col min="5894" max="6144" width="9" style="114"/>
    <col min="6145" max="6145" width="35.1333333333333" style="114" customWidth="1"/>
    <col min="6146" max="6149" width="12.5" style="114" customWidth="1"/>
    <col min="6150" max="6400" width="9" style="114"/>
    <col min="6401" max="6401" width="35.1333333333333" style="114" customWidth="1"/>
    <col min="6402" max="6405" width="12.5" style="114" customWidth="1"/>
    <col min="6406" max="6656" width="9" style="114"/>
    <col min="6657" max="6657" width="35.1333333333333" style="114" customWidth="1"/>
    <col min="6658" max="6661" width="12.5" style="114" customWidth="1"/>
    <col min="6662" max="6912" width="9" style="114"/>
    <col min="6913" max="6913" width="35.1333333333333" style="114" customWidth="1"/>
    <col min="6914" max="6917" width="12.5" style="114" customWidth="1"/>
    <col min="6918" max="7168" width="9" style="114"/>
    <col min="7169" max="7169" width="35.1333333333333" style="114" customWidth="1"/>
    <col min="7170" max="7173" width="12.5" style="114" customWidth="1"/>
    <col min="7174" max="7424" width="9" style="114"/>
    <col min="7425" max="7425" width="35.1333333333333" style="114" customWidth="1"/>
    <col min="7426" max="7429" width="12.5" style="114" customWidth="1"/>
    <col min="7430" max="7680" width="9" style="114"/>
    <col min="7681" max="7681" width="35.1333333333333" style="114" customWidth="1"/>
    <col min="7682" max="7685" width="12.5" style="114" customWidth="1"/>
    <col min="7686" max="7936" width="9" style="114"/>
    <col min="7937" max="7937" width="35.1333333333333" style="114" customWidth="1"/>
    <col min="7938" max="7941" width="12.5" style="114" customWidth="1"/>
    <col min="7942" max="8192" width="9" style="114"/>
    <col min="8193" max="8193" width="35.1333333333333" style="114" customWidth="1"/>
    <col min="8194" max="8197" width="12.5" style="114" customWidth="1"/>
    <col min="8198" max="8448" width="9" style="114"/>
    <col min="8449" max="8449" width="35.1333333333333" style="114" customWidth="1"/>
    <col min="8450" max="8453" width="12.5" style="114" customWidth="1"/>
    <col min="8454" max="8704" width="9" style="114"/>
    <col min="8705" max="8705" width="35.1333333333333" style="114" customWidth="1"/>
    <col min="8706" max="8709" width="12.5" style="114" customWidth="1"/>
    <col min="8710" max="8960" width="9" style="114"/>
    <col min="8961" max="8961" width="35.1333333333333" style="114" customWidth="1"/>
    <col min="8962" max="8965" width="12.5" style="114" customWidth="1"/>
    <col min="8966" max="9216" width="9" style="114"/>
    <col min="9217" max="9217" width="35.1333333333333" style="114" customWidth="1"/>
    <col min="9218" max="9221" width="12.5" style="114" customWidth="1"/>
    <col min="9222" max="9472" width="9" style="114"/>
    <col min="9473" max="9473" width="35.1333333333333" style="114" customWidth="1"/>
    <col min="9474" max="9477" width="12.5" style="114" customWidth="1"/>
    <col min="9478" max="9728" width="9" style="114"/>
    <col min="9729" max="9729" width="35.1333333333333" style="114" customWidth="1"/>
    <col min="9730" max="9733" width="12.5" style="114" customWidth="1"/>
    <col min="9734" max="9984" width="9" style="114"/>
    <col min="9985" max="9985" width="35.1333333333333" style="114" customWidth="1"/>
    <col min="9986" max="9989" width="12.5" style="114" customWidth="1"/>
    <col min="9990" max="10240" width="9" style="114"/>
    <col min="10241" max="10241" width="35.1333333333333" style="114" customWidth="1"/>
    <col min="10242" max="10245" width="12.5" style="114" customWidth="1"/>
    <col min="10246" max="10496" width="9" style="114"/>
    <col min="10497" max="10497" width="35.1333333333333" style="114" customWidth="1"/>
    <col min="10498" max="10501" width="12.5" style="114" customWidth="1"/>
    <col min="10502" max="10752" width="9" style="114"/>
    <col min="10753" max="10753" width="35.1333333333333" style="114" customWidth="1"/>
    <col min="10754" max="10757" width="12.5" style="114" customWidth="1"/>
    <col min="10758" max="11008" width="9" style="114"/>
    <col min="11009" max="11009" width="35.1333333333333" style="114" customWidth="1"/>
    <col min="11010" max="11013" width="12.5" style="114" customWidth="1"/>
    <col min="11014" max="11264" width="9" style="114"/>
    <col min="11265" max="11265" width="35.1333333333333" style="114" customWidth="1"/>
    <col min="11266" max="11269" width="12.5" style="114" customWidth="1"/>
    <col min="11270" max="11520" width="9" style="114"/>
    <col min="11521" max="11521" width="35.1333333333333" style="114" customWidth="1"/>
    <col min="11522" max="11525" width="12.5" style="114" customWidth="1"/>
    <col min="11526" max="11776" width="9" style="114"/>
    <col min="11777" max="11777" width="35.1333333333333" style="114" customWidth="1"/>
    <col min="11778" max="11781" width="12.5" style="114" customWidth="1"/>
    <col min="11782" max="12032" width="9" style="114"/>
    <col min="12033" max="12033" width="35.1333333333333" style="114" customWidth="1"/>
    <col min="12034" max="12037" width="12.5" style="114" customWidth="1"/>
    <col min="12038" max="12288" width="9" style="114"/>
    <col min="12289" max="12289" width="35.1333333333333" style="114" customWidth="1"/>
    <col min="12290" max="12293" width="12.5" style="114" customWidth="1"/>
    <col min="12294" max="12544" width="9" style="114"/>
    <col min="12545" max="12545" width="35.1333333333333" style="114" customWidth="1"/>
    <col min="12546" max="12549" width="12.5" style="114" customWidth="1"/>
    <col min="12550" max="12800" width="9" style="114"/>
    <col min="12801" max="12801" width="35.1333333333333" style="114" customWidth="1"/>
    <col min="12802" max="12805" width="12.5" style="114" customWidth="1"/>
    <col min="12806" max="13056" width="9" style="114"/>
    <col min="13057" max="13057" width="35.1333333333333" style="114" customWidth="1"/>
    <col min="13058" max="13061" width="12.5" style="114" customWidth="1"/>
    <col min="13062" max="13312" width="9" style="114"/>
    <col min="13313" max="13313" width="35.1333333333333" style="114" customWidth="1"/>
    <col min="13314" max="13317" width="12.5" style="114" customWidth="1"/>
    <col min="13318" max="13568" width="9" style="114"/>
    <col min="13569" max="13569" width="35.1333333333333" style="114" customWidth="1"/>
    <col min="13570" max="13573" width="12.5" style="114" customWidth="1"/>
    <col min="13574" max="13824" width="9" style="114"/>
    <col min="13825" max="13825" width="35.1333333333333" style="114" customWidth="1"/>
    <col min="13826" max="13829" width="12.5" style="114" customWidth="1"/>
    <col min="13830" max="14080" width="9" style="114"/>
    <col min="14081" max="14081" width="35.1333333333333" style="114" customWidth="1"/>
    <col min="14082" max="14085" width="12.5" style="114" customWidth="1"/>
    <col min="14086" max="14336" width="9" style="114"/>
    <col min="14337" max="14337" width="35.1333333333333" style="114" customWidth="1"/>
    <col min="14338" max="14341" width="12.5" style="114" customWidth="1"/>
    <col min="14342" max="14592" width="9" style="114"/>
    <col min="14593" max="14593" width="35.1333333333333" style="114" customWidth="1"/>
    <col min="14594" max="14597" width="12.5" style="114" customWidth="1"/>
    <col min="14598" max="14848" width="9" style="114"/>
    <col min="14849" max="14849" width="35.1333333333333" style="114" customWidth="1"/>
    <col min="14850" max="14853" width="12.5" style="114" customWidth="1"/>
    <col min="14854" max="15104" width="9" style="114"/>
    <col min="15105" max="15105" width="35.1333333333333" style="114" customWidth="1"/>
    <col min="15106" max="15109" width="12.5" style="114" customWidth="1"/>
    <col min="15110" max="15360" width="9" style="114"/>
    <col min="15361" max="15361" width="35.1333333333333" style="114" customWidth="1"/>
    <col min="15362" max="15365" width="12.5" style="114" customWidth="1"/>
    <col min="15366" max="15616" width="9" style="114"/>
    <col min="15617" max="15617" width="35.1333333333333" style="114" customWidth="1"/>
    <col min="15618" max="15621" width="12.5" style="114" customWidth="1"/>
    <col min="15622" max="15872" width="9" style="114"/>
    <col min="15873" max="15873" width="35.1333333333333" style="114" customWidth="1"/>
    <col min="15874" max="15877" width="12.5" style="114" customWidth="1"/>
    <col min="15878" max="16128" width="9" style="114"/>
    <col min="16129" max="16129" width="35.1333333333333" style="114" customWidth="1"/>
    <col min="16130" max="16133" width="12.5" style="114" customWidth="1"/>
    <col min="16134" max="16384" width="9" style="114"/>
  </cols>
  <sheetData>
    <row r="1" ht="38.25" customHeight="1" spans="1:4">
      <c r="A1" s="106" t="s">
        <v>772</v>
      </c>
      <c r="B1" s="116"/>
      <c r="C1" s="116"/>
      <c r="D1" s="117"/>
    </row>
    <row r="2" ht="38.25" customHeight="1" spans="1:5">
      <c r="A2" s="118" t="s">
        <v>38</v>
      </c>
      <c r="B2" s="118"/>
      <c r="C2" s="118"/>
      <c r="D2" s="118"/>
      <c r="E2" s="118"/>
    </row>
    <row r="3" ht="38.25" customHeight="1" spans="1:5">
      <c r="A3" s="116"/>
      <c r="B3" s="116"/>
      <c r="C3" s="116"/>
      <c r="D3" s="117"/>
      <c r="E3" s="119" t="s">
        <v>71</v>
      </c>
    </row>
    <row r="4" s="132" customFormat="1" ht="38.25" customHeight="1" spans="1:5">
      <c r="A4" s="120" t="s">
        <v>764</v>
      </c>
      <c r="B4" s="120" t="s">
        <v>77</v>
      </c>
      <c r="C4" s="120" t="s">
        <v>747</v>
      </c>
      <c r="D4" s="120" t="s">
        <v>79</v>
      </c>
      <c r="E4" s="120" t="s">
        <v>685</v>
      </c>
    </row>
    <row r="5" ht="38.25" customHeight="1" spans="1:5">
      <c r="A5" s="121" t="s">
        <v>773</v>
      </c>
      <c r="B5" s="121"/>
      <c r="C5" s="121"/>
      <c r="D5" s="122"/>
      <c r="E5" s="123"/>
    </row>
    <row r="6" ht="38.25" customHeight="1" spans="1:5">
      <c r="A6" s="124" t="s">
        <v>774</v>
      </c>
      <c r="B6" s="124"/>
      <c r="C6" s="124"/>
      <c r="D6" s="125"/>
      <c r="E6" s="123"/>
    </row>
    <row r="7" ht="38.25" customHeight="1" spans="1:5">
      <c r="A7" s="124" t="s">
        <v>775</v>
      </c>
      <c r="B7" s="124"/>
      <c r="C7" s="124"/>
      <c r="D7" s="125"/>
      <c r="E7" s="123"/>
    </row>
    <row r="8" ht="38.25" customHeight="1" spans="1:5">
      <c r="A8" s="124" t="s">
        <v>776</v>
      </c>
      <c r="B8" s="124"/>
      <c r="C8" s="124"/>
      <c r="D8" s="125"/>
      <c r="E8" s="123"/>
    </row>
    <row r="9" ht="38.25" customHeight="1" spans="1:5">
      <c r="A9" s="124"/>
      <c r="B9" s="124"/>
      <c r="C9" s="124"/>
      <c r="D9" s="125"/>
      <c r="E9" s="123"/>
    </row>
    <row r="10" s="133" customFormat="1" ht="38.25" customHeight="1" spans="1:5">
      <c r="A10" s="126" t="s">
        <v>777</v>
      </c>
      <c r="B10" s="127"/>
      <c r="C10" s="127"/>
      <c r="D10" s="126"/>
      <c r="E10" s="128"/>
    </row>
    <row r="11" ht="38.25" customHeight="1" spans="1:5">
      <c r="A11" s="124" t="s">
        <v>778</v>
      </c>
      <c r="B11" s="124"/>
      <c r="C11" s="124"/>
      <c r="D11" s="125"/>
      <c r="E11" s="123"/>
    </row>
    <row r="12" ht="38.25" customHeight="1" spans="1:5">
      <c r="A12" s="124" t="s">
        <v>639</v>
      </c>
      <c r="B12" s="124"/>
      <c r="C12" s="124"/>
      <c r="D12" s="125">
        <v>16</v>
      </c>
      <c r="E12" s="123"/>
    </row>
    <row r="13" ht="38.25" customHeight="1" spans="1:5">
      <c r="A13" s="124"/>
      <c r="B13" s="124"/>
      <c r="C13" s="124"/>
      <c r="D13" s="125"/>
      <c r="E13" s="123"/>
    </row>
    <row r="14" s="133" customFormat="1" ht="38.25" customHeight="1" spans="1:5">
      <c r="A14" s="126" t="s">
        <v>779</v>
      </c>
      <c r="B14" s="127"/>
      <c r="C14" s="127"/>
      <c r="D14" s="126">
        <v>16</v>
      </c>
      <c r="E14" s="128"/>
    </row>
    <row r="15" ht="38.25" customHeight="1" spans="1:5">
      <c r="A15" s="126" t="s">
        <v>643</v>
      </c>
      <c r="B15" s="125"/>
      <c r="C15" s="125"/>
      <c r="D15" s="125"/>
      <c r="E15" s="123"/>
    </row>
    <row r="92" spans="8:8">
      <c r="H92" s="131" t="s">
        <v>771</v>
      </c>
    </row>
  </sheetData>
  <mergeCells count="1">
    <mergeCell ref="A2:E2"/>
  </mergeCells>
  <printOptions horizontalCentered="1"/>
  <pageMargins left="0.944444444444444" right="0.786805555555556" top="0.984027777777778" bottom="0.984027777777778" header="0.511805555555556" footer="0.786805555555556"/>
  <pageSetup paperSize="9" scale="95" orientation="portrait"/>
  <headerFooter alignWithMargins="0">
    <oddFooter>&amp;R  &amp;"-"&amp;14-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workbookViewId="0">
      <selection activeCell="B11" sqref="B11"/>
    </sheetView>
  </sheetViews>
  <sheetFormatPr defaultColWidth="55" defaultRowHeight="14.25" outlineLevelCol="1"/>
  <cols>
    <col min="1" max="1" width="8.25" style="293" customWidth="1"/>
    <col min="2" max="2" width="73" style="286" customWidth="1"/>
    <col min="3" max="3" width="12.6333333333333" style="286" customWidth="1"/>
    <col min="4" max="254" width="9" style="286" customWidth="1"/>
    <col min="255" max="255" width="6.88333333333333" style="286" customWidth="1"/>
    <col min="256" max="16384" width="55" style="286"/>
  </cols>
  <sheetData>
    <row r="1" s="286" customFormat="1" ht="54" customHeight="1" spans="1:2">
      <c r="A1" s="351" t="s">
        <v>3</v>
      </c>
      <c r="B1" s="351"/>
    </row>
    <row r="2" s="350" customFormat="1" ht="30" customHeight="1" spans="1:2">
      <c r="A2" s="352" t="s">
        <v>4</v>
      </c>
      <c r="B2" s="352"/>
    </row>
    <row r="3" s="286" customFormat="1" ht="26.1" customHeight="1" spans="1:2">
      <c r="A3" s="353" t="s">
        <v>5</v>
      </c>
      <c r="B3" s="354" t="s">
        <v>6</v>
      </c>
    </row>
    <row r="4" s="286" customFormat="1" ht="26.1" customHeight="1" spans="1:2">
      <c r="A4" s="353" t="s">
        <v>7</v>
      </c>
      <c r="B4" s="354" t="s">
        <v>8</v>
      </c>
    </row>
    <row r="5" s="286" customFormat="1" ht="26.1" customHeight="1" spans="1:2">
      <c r="A5" s="353" t="s">
        <v>9</v>
      </c>
      <c r="B5" s="354" t="s">
        <v>10</v>
      </c>
    </row>
    <row r="6" s="286" customFormat="1" ht="26.1" customHeight="1" spans="1:2">
      <c r="A6" s="353" t="s">
        <v>11</v>
      </c>
      <c r="B6" s="354" t="s">
        <v>12</v>
      </c>
    </row>
    <row r="7" s="286" customFormat="1" ht="26.1" customHeight="1" spans="1:2">
      <c r="A7" s="353" t="s">
        <v>13</v>
      </c>
      <c r="B7" s="354" t="s">
        <v>14</v>
      </c>
    </row>
    <row r="8" s="286" customFormat="1" ht="26.1" customHeight="1" spans="1:2">
      <c r="A8" s="353" t="s">
        <v>15</v>
      </c>
      <c r="B8" s="354" t="s">
        <v>16</v>
      </c>
    </row>
    <row r="9" s="286" customFormat="1" ht="26.1" customHeight="1" spans="1:2">
      <c r="A9" s="353" t="s">
        <v>17</v>
      </c>
      <c r="B9" s="354" t="s">
        <v>18</v>
      </c>
    </row>
    <row r="10" s="286" customFormat="1" ht="26.1" customHeight="1" spans="1:2">
      <c r="A10" s="353" t="s">
        <v>19</v>
      </c>
      <c r="B10" s="354" t="s">
        <v>20</v>
      </c>
    </row>
    <row r="11" s="286" customFormat="1" ht="26.1" customHeight="1" spans="1:2">
      <c r="A11" s="353" t="s">
        <v>21</v>
      </c>
      <c r="B11" s="354" t="s">
        <v>22</v>
      </c>
    </row>
    <row r="12" s="286" customFormat="1" ht="26.1" customHeight="1" spans="1:2">
      <c r="A12" s="353" t="s">
        <v>23</v>
      </c>
      <c r="B12" s="354" t="s">
        <v>24</v>
      </c>
    </row>
    <row r="13" s="286" customFormat="1" ht="26.1" customHeight="1" spans="1:2">
      <c r="A13" s="353" t="s">
        <v>25</v>
      </c>
      <c r="B13" s="354" t="s">
        <v>26</v>
      </c>
    </row>
    <row r="14" s="286" customFormat="1" ht="26.1" customHeight="1" spans="1:2">
      <c r="A14" s="353" t="s">
        <v>27</v>
      </c>
      <c r="B14" s="354" t="s">
        <v>28</v>
      </c>
    </row>
    <row r="15" s="286" customFormat="1" ht="26.1" customHeight="1" spans="1:2">
      <c r="A15" s="353" t="s">
        <v>29</v>
      </c>
      <c r="B15" s="354" t="s">
        <v>30</v>
      </c>
    </row>
    <row r="16" s="286" customFormat="1" ht="26.1" customHeight="1" spans="1:2">
      <c r="A16" s="353" t="s">
        <v>31</v>
      </c>
      <c r="B16" s="354" t="s">
        <v>32</v>
      </c>
    </row>
    <row r="17" s="286" customFormat="1" ht="26.1" customHeight="1" spans="1:2">
      <c r="A17" s="353" t="s">
        <v>33</v>
      </c>
      <c r="B17" s="354" t="s">
        <v>34</v>
      </c>
    </row>
    <row r="18" s="286" customFormat="1" ht="26.1" customHeight="1" spans="1:2">
      <c r="A18" s="353" t="s">
        <v>35</v>
      </c>
      <c r="B18" s="354" t="s">
        <v>36</v>
      </c>
    </row>
    <row r="19" s="286" customFormat="1" ht="26.1" customHeight="1" spans="1:2">
      <c r="A19" s="353" t="s">
        <v>37</v>
      </c>
      <c r="B19" s="354" t="s">
        <v>38</v>
      </c>
    </row>
    <row r="20" s="286" customFormat="1" ht="26.1" customHeight="1" spans="1:2">
      <c r="A20" s="353" t="s">
        <v>39</v>
      </c>
      <c r="B20" s="354" t="s">
        <v>40</v>
      </c>
    </row>
    <row r="21" s="286" customFormat="1" ht="26.1" customHeight="1" spans="1:2">
      <c r="A21" s="353" t="s">
        <v>41</v>
      </c>
      <c r="B21" s="354" t="s">
        <v>42</v>
      </c>
    </row>
    <row r="22" s="286" customFormat="1" ht="26.1" customHeight="1" spans="1:2">
      <c r="A22" s="353" t="s">
        <v>43</v>
      </c>
      <c r="B22" s="354" t="s">
        <v>44</v>
      </c>
    </row>
    <row r="23" s="286" customFormat="1" ht="26.1" customHeight="1" spans="1:2">
      <c r="A23" s="353" t="s">
        <v>45</v>
      </c>
      <c r="B23" s="354" t="s">
        <v>46</v>
      </c>
    </row>
    <row r="24" s="286" customFormat="1" ht="26.1" customHeight="1" spans="1:2">
      <c r="A24" s="353" t="s">
        <v>47</v>
      </c>
      <c r="B24" s="354" t="s">
        <v>48</v>
      </c>
    </row>
    <row r="25" s="286" customFormat="1" ht="30" customHeight="1" spans="1:2">
      <c r="A25" s="352" t="s">
        <v>49</v>
      </c>
      <c r="B25" s="352"/>
    </row>
    <row r="26" s="286" customFormat="1" ht="27" customHeight="1" spans="1:2">
      <c r="A26" s="353" t="s">
        <v>50</v>
      </c>
      <c r="B26" s="354" t="s">
        <v>51</v>
      </c>
    </row>
    <row r="27" s="286" customFormat="1" ht="27" customHeight="1" spans="1:2">
      <c r="A27" s="353" t="s">
        <v>52</v>
      </c>
      <c r="B27" s="354" t="s">
        <v>53</v>
      </c>
    </row>
    <row r="28" s="286" customFormat="1" ht="27" customHeight="1" spans="1:2">
      <c r="A28" s="353" t="s">
        <v>54</v>
      </c>
      <c r="B28" s="354" t="s">
        <v>55</v>
      </c>
    </row>
    <row r="29" s="286" customFormat="1" ht="27" customHeight="1" spans="1:2">
      <c r="A29" s="353" t="s">
        <v>56</v>
      </c>
      <c r="B29" s="354" t="s">
        <v>57</v>
      </c>
    </row>
    <row r="30" s="286" customFormat="1" ht="27" customHeight="1" spans="1:2">
      <c r="A30" s="353" t="s">
        <v>58</v>
      </c>
      <c r="B30" s="354" t="s">
        <v>59</v>
      </c>
    </row>
    <row r="31" s="286" customFormat="1" ht="27" customHeight="1" spans="1:2">
      <c r="A31" s="353" t="s">
        <v>60</v>
      </c>
      <c r="B31" s="354" t="s">
        <v>61</v>
      </c>
    </row>
    <row r="32" s="286" customFormat="1" ht="27" customHeight="1" spans="1:2">
      <c r="A32" s="353" t="s">
        <v>62</v>
      </c>
      <c r="B32" s="354" t="s">
        <v>63</v>
      </c>
    </row>
    <row r="33" s="286" customFormat="1" ht="27" customHeight="1" spans="1:2">
      <c r="A33" s="353" t="s">
        <v>64</v>
      </c>
      <c r="B33" s="354" t="s">
        <v>65</v>
      </c>
    </row>
    <row r="34" s="286" customFormat="1" ht="27" customHeight="1" spans="1:2">
      <c r="A34" s="353" t="s">
        <v>66</v>
      </c>
      <c r="B34" s="354" t="s">
        <v>67</v>
      </c>
    </row>
    <row r="35" s="286" customFormat="1" ht="27" customHeight="1" spans="1:2">
      <c r="A35" s="353" t="s">
        <v>68</v>
      </c>
      <c r="B35" s="354" t="s">
        <v>69</v>
      </c>
    </row>
  </sheetData>
  <mergeCells count="3">
    <mergeCell ref="A1:B1"/>
    <mergeCell ref="A2:B2"/>
    <mergeCell ref="A25:B25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91"/>
  <sheetViews>
    <sheetView workbookViewId="0">
      <selection activeCell="G18" sqref="G18"/>
    </sheetView>
  </sheetViews>
  <sheetFormatPr defaultColWidth="9" defaultRowHeight="14.25" outlineLevelCol="7"/>
  <cols>
    <col min="1" max="1" width="33.25" style="114" customWidth="1"/>
    <col min="2" max="3" width="13.6333333333333" style="114" customWidth="1"/>
    <col min="4" max="4" width="13.6333333333333" style="115" customWidth="1"/>
    <col min="5" max="5" width="13.6333333333333" style="114" customWidth="1"/>
    <col min="6" max="256" width="9" style="114"/>
    <col min="257" max="257" width="29.5" style="114" customWidth="1"/>
    <col min="258" max="261" width="13.6333333333333" style="114" customWidth="1"/>
    <col min="262" max="512" width="9" style="114"/>
    <col min="513" max="513" width="29.5" style="114" customWidth="1"/>
    <col min="514" max="517" width="13.6333333333333" style="114" customWidth="1"/>
    <col min="518" max="768" width="9" style="114"/>
    <col min="769" max="769" width="29.5" style="114" customWidth="1"/>
    <col min="770" max="773" width="13.6333333333333" style="114" customWidth="1"/>
    <col min="774" max="1024" width="9" style="114"/>
    <col min="1025" max="1025" width="29.5" style="114" customWidth="1"/>
    <col min="1026" max="1029" width="13.6333333333333" style="114" customWidth="1"/>
    <col min="1030" max="1280" width="9" style="114"/>
    <col min="1281" max="1281" width="29.5" style="114" customWidth="1"/>
    <col min="1282" max="1285" width="13.6333333333333" style="114" customWidth="1"/>
    <col min="1286" max="1536" width="9" style="114"/>
    <col min="1537" max="1537" width="29.5" style="114" customWidth="1"/>
    <col min="1538" max="1541" width="13.6333333333333" style="114" customWidth="1"/>
    <col min="1542" max="1792" width="9" style="114"/>
    <col min="1793" max="1793" width="29.5" style="114" customWidth="1"/>
    <col min="1794" max="1797" width="13.6333333333333" style="114" customWidth="1"/>
    <col min="1798" max="2048" width="9" style="114"/>
    <col min="2049" max="2049" width="29.5" style="114" customWidth="1"/>
    <col min="2050" max="2053" width="13.6333333333333" style="114" customWidth="1"/>
    <col min="2054" max="2304" width="9" style="114"/>
    <col min="2305" max="2305" width="29.5" style="114" customWidth="1"/>
    <col min="2306" max="2309" width="13.6333333333333" style="114" customWidth="1"/>
    <col min="2310" max="2560" width="9" style="114"/>
    <col min="2561" max="2561" width="29.5" style="114" customWidth="1"/>
    <col min="2562" max="2565" width="13.6333333333333" style="114" customWidth="1"/>
    <col min="2566" max="2816" width="9" style="114"/>
    <col min="2817" max="2817" width="29.5" style="114" customWidth="1"/>
    <col min="2818" max="2821" width="13.6333333333333" style="114" customWidth="1"/>
    <col min="2822" max="3072" width="9" style="114"/>
    <col min="3073" max="3073" width="29.5" style="114" customWidth="1"/>
    <col min="3074" max="3077" width="13.6333333333333" style="114" customWidth="1"/>
    <col min="3078" max="3328" width="9" style="114"/>
    <col min="3329" max="3329" width="29.5" style="114" customWidth="1"/>
    <col min="3330" max="3333" width="13.6333333333333" style="114" customWidth="1"/>
    <col min="3334" max="3584" width="9" style="114"/>
    <col min="3585" max="3585" width="29.5" style="114" customWidth="1"/>
    <col min="3586" max="3589" width="13.6333333333333" style="114" customWidth="1"/>
    <col min="3590" max="3840" width="9" style="114"/>
    <col min="3841" max="3841" width="29.5" style="114" customWidth="1"/>
    <col min="3842" max="3845" width="13.6333333333333" style="114" customWidth="1"/>
    <col min="3846" max="4096" width="9" style="114"/>
    <col min="4097" max="4097" width="29.5" style="114" customWidth="1"/>
    <col min="4098" max="4101" width="13.6333333333333" style="114" customWidth="1"/>
    <col min="4102" max="4352" width="9" style="114"/>
    <col min="4353" max="4353" width="29.5" style="114" customWidth="1"/>
    <col min="4354" max="4357" width="13.6333333333333" style="114" customWidth="1"/>
    <col min="4358" max="4608" width="9" style="114"/>
    <col min="4609" max="4609" width="29.5" style="114" customWidth="1"/>
    <col min="4610" max="4613" width="13.6333333333333" style="114" customWidth="1"/>
    <col min="4614" max="4864" width="9" style="114"/>
    <col min="4865" max="4865" width="29.5" style="114" customWidth="1"/>
    <col min="4866" max="4869" width="13.6333333333333" style="114" customWidth="1"/>
    <col min="4870" max="5120" width="9" style="114"/>
    <col min="5121" max="5121" width="29.5" style="114" customWidth="1"/>
    <col min="5122" max="5125" width="13.6333333333333" style="114" customWidth="1"/>
    <col min="5126" max="5376" width="9" style="114"/>
    <col min="5377" max="5377" width="29.5" style="114" customWidth="1"/>
    <col min="5378" max="5381" width="13.6333333333333" style="114" customWidth="1"/>
    <col min="5382" max="5632" width="9" style="114"/>
    <col min="5633" max="5633" width="29.5" style="114" customWidth="1"/>
    <col min="5634" max="5637" width="13.6333333333333" style="114" customWidth="1"/>
    <col min="5638" max="5888" width="9" style="114"/>
    <col min="5889" max="5889" width="29.5" style="114" customWidth="1"/>
    <col min="5890" max="5893" width="13.6333333333333" style="114" customWidth="1"/>
    <col min="5894" max="6144" width="9" style="114"/>
    <col min="6145" max="6145" width="29.5" style="114" customWidth="1"/>
    <col min="6146" max="6149" width="13.6333333333333" style="114" customWidth="1"/>
    <col min="6150" max="6400" width="9" style="114"/>
    <col min="6401" max="6401" width="29.5" style="114" customWidth="1"/>
    <col min="6402" max="6405" width="13.6333333333333" style="114" customWidth="1"/>
    <col min="6406" max="6656" width="9" style="114"/>
    <col min="6657" max="6657" width="29.5" style="114" customWidth="1"/>
    <col min="6658" max="6661" width="13.6333333333333" style="114" customWidth="1"/>
    <col min="6662" max="6912" width="9" style="114"/>
    <col min="6913" max="6913" width="29.5" style="114" customWidth="1"/>
    <col min="6914" max="6917" width="13.6333333333333" style="114" customWidth="1"/>
    <col min="6918" max="7168" width="9" style="114"/>
    <col min="7169" max="7169" width="29.5" style="114" customWidth="1"/>
    <col min="7170" max="7173" width="13.6333333333333" style="114" customWidth="1"/>
    <col min="7174" max="7424" width="9" style="114"/>
    <col min="7425" max="7425" width="29.5" style="114" customWidth="1"/>
    <col min="7426" max="7429" width="13.6333333333333" style="114" customWidth="1"/>
    <col min="7430" max="7680" width="9" style="114"/>
    <col min="7681" max="7681" width="29.5" style="114" customWidth="1"/>
    <col min="7682" max="7685" width="13.6333333333333" style="114" customWidth="1"/>
    <col min="7686" max="7936" width="9" style="114"/>
    <col min="7937" max="7937" width="29.5" style="114" customWidth="1"/>
    <col min="7938" max="7941" width="13.6333333333333" style="114" customWidth="1"/>
    <col min="7942" max="8192" width="9" style="114"/>
    <col min="8193" max="8193" width="29.5" style="114" customWidth="1"/>
    <col min="8194" max="8197" width="13.6333333333333" style="114" customWidth="1"/>
    <col min="8198" max="8448" width="9" style="114"/>
    <col min="8449" max="8449" width="29.5" style="114" customWidth="1"/>
    <col min="8450" max="8453" width="13.6333333333333" style="114" customWidth="1"/>
    <col min="8454" max="8704" width="9" style="114"/>
    <col min="8705" max="8705" width="29.5" style="114" customWidth="1"/>
    <col min="8706" max="8709" width="13.6333333333333" style="114" customWidth="1"/>
    <col min="8710" max="8960" width="9" style="114"/>
    <col min="8961" max="8961" width="29.5" style="114" customWidth="1"/>
    <col min="8962" max="8965" width="13.6333333333333" style="114" customWidth="1"/>
    <col min="8966" max="9216" width="9" style="114"/>
    <col min="9217" max="9217" width="29.5" style="114" customWidth="1"/>
    <col min="9218" max="9221" width="13.6333333333333" style="114" customWidth="1"/>
    <col min="9222" max="9472" width="9" style="114"/>
    <col min="9473" max="9473" width="29.5" style="114" customWidth="1"/>
    <col min="9474" max="9477" width="13.6333333333333" style="114" customWidth="1"/>
    <col min="9478" max="9728" width="9" style="114"/>
    <col min="9729" max="9729" width="29.5" style="114" customWidth="1"/>
    <col min="9730" max="9733" width="13.6333333333333" style="114" customWidth="1"/>
    <col min="9734" max="9984" width="9" style="114"/>
    <col min="9985" max="9985" width="29.5" style="114" customWidth="1"/>
    <col min="9986" max="9989" width="13.6333333333333" style="114" customWidth="1"/>
    <col min="9990" max="10240" width="9" style="114"/>
    <col min="10241" max="10241" width="29.5" style="114" customWidth="1"/>
    <col min="10242" max="10245" width="13.6333333333333" style="114" customWidth="1"/>
    <col min="10246" max="10496" width="9" style="114"/>
    <col min="10497" max="10497" width="29.5" style="114" customWidth="1"/>
    <col min="10498" max="10501" width="13.6333333333333" style="114" customWidth="1"/>
    <col min="10502" max="10752" width="9" style="114"/>
    <col min="10753" max="10753" width="29.5" style="114" customWidth="1"/>
    <col min="10754" max="10757" width="13.6333333333333" style="114" customWidth="1"/>
    <col min="10758" max="11008" width="9" style="114"/>
    <col min="11009" max="11009" width="29.5" style="114" customWidth="1"/>
    <col min="11010" max="11013" width="13.6333333333333" style="114" customWidth="1"/>
    <col min="11014" max="11264" width="9" style="114"/>
    <col min="11265" max="11265" width="29.5" style="114" customWidth="1"/>
    <col min="11266" max="11269" width="13.6333333333333" style="114" customWidth="1"/>
    <col min="11270" max="11520" width="9" style="114"/>
    <col min="11521" max="11521" width="29.5" style="114" customWidth="1"/>
    <col min="11522" max="11525" width="13.6333333333333" style="114" customWidth="1"/>
    <col min="11526" max="11776" width="9" style="114"/>
    <col min="11777" max="11777" width="29.5" style="114" customWidth="1"/>
    <col min="11778" max="11781" width="13.6333333333333" style="114" customWidth="1"/>
    <col min="11782" max="12032" width="9" style="114"/>
    <col min="12033" max="12033" width="29.5" style="114" customWidth="1"/>
    <col min="12034" max="12037" width="13.6333333333333" style="114" customWidth="1"/>
    <col min="12038" max="12288" width="9" style="114"/>
    <col min="12289" max="12289" width="29.5" style="114" customWidth="1"/>
    <col min="12290" max="12293" width="13.6333333333333" style="114" customWidth="1"/>
    <col min="12294" max="12544" width="9" style="114"/>
    <col min="12545" max="12545" width="29.5" style="114" customWidth="1"/>
    <col min="12546" max="12549" width="13.6333333333333" style="114" customWidth="1"/>
    <col min="12550" max="12800" width="9" style="114"/>
    <col min="12801" max="12801" width="29.5" style="114" customWidth="1"/>
    <col min="12802" max="12805" width="13.6333333333333" style="114" customWidth="1"/>
    <col min="12806" max="13056" width="9" style="114"/>
    <col min="13057" max="13057" width="29.5" style="114" customWidth="1"/>
    <col min="13058" max="13061" width="13.6333333333333" style="114" customWidth="1"/>
    <col min="13062" max="13312" width="9" style="114"/>
    <col min="13313" max="13313" width="29.5" style="114" customWidth="1"/>
    <col min="13314" max="13317" width="13.6333333333333" style="114" customWidth="1"/>
    <col min="13318" max="13568" width="9" style="114"/>
    <col min="13569" max="13569" width="29.5" style="114" customWidth="1"/>
    <col min="13570" max="13573" width="13.6333333333333" style="114" customWidth="1"/>
    <col min="13574" max="13824" width="9" style="114"/>
    <col min="13825" max="13825" width="29.5" style="114" customWidth="1"/>
    <col min="13826" max="13829" width="13.6333333333333" style="114" customWidth="1"/>
    <col min="13830" max="14080" width="9" style="114"/>
    <col min="14081" max="14081" width="29.5" style="114" customWidth="1"/>
    <col min="14082" max="14085" width="13.6333333333333" style="114" customWidth="1"/>
    <col min="14086" max="14336" width="9" style="114"/>
    <col min="14337" max="14337" width="29.5" style="114" customWidth="1"/>
    <col min="14338" max="14341" width="13.6333333333333" style="114" customWidth="1"/>
    <col min="14342" max="14592" width="9" style="114"/>
    <col min="14593" max="14593" width="29.5" style="114" customWidth="1"/>
    <col min="14594" max="14597" width="13.6333333333333" style="114" customWidth="1"/>
    <col min="14598" max="14848" width="9" style="114"/>
    <col min="14849" max="14849" width="29.5" style="114" customWidth="1"/>
    <col min="14850" max="14853" width="13.6333333333333" style="114" customWidth="1"/>
    <col min="14854" max="15104" width="9" style="114"/>
    <col min="15105" max="15105" width="29.5" style="114" customWidth="1"/>
    <col min="15106" max="15109" width="13.6333333333333" style="114" customWidth="1"/>
    <col min="15110" max="15360" width="9" style="114"/>
    <col min="15361" max="15361" width="29.5" style="114" customWidth="1"/>
    <col min="15362" max="15365" width="13.6333333333333" style="114" customWidth="1"/>
    <col min="15366" max="15616" width="9" style="114"/>
    <col min="15617" max="15617" width="29.5" style="114" customWidth="1"/>
    <col min="15618" max="15621" width="13.6333333333333" style="114" customWidth="1"/>
    <col min="15622" max="15872" width="9" style="114"/>
    <col min="15873" max="15873" width="29.5" style="114" customWidth="1"/>
    <col min="15874" max="15877" width="13.6333333333333" style="114" customWidth="1"/>
    <col min="15878" max="16128" width="9" style="114"/>
    <col min="16129" max="16129" width="29.5" style="114" customWidth="1"/>
    <col min="16130" max="16133" width="13.6333333333333" style="114" customWidth="1"/>
    <col min="16134" max="16384" width="9" style="114"/>
  </cols>
  <sheetData>
    <row r="1" ht="31.5" customHeight="1" spans="1:4">
      <c r="A1" s="106" t="s">
        <v>780</v>
      </c>
      <c r="B1" s="116"/>
      <c r="C1" s="116"/>
      <c r="D1" s="117"/>
    </row>
    <row r="2" ht="42.75" customHeight="1" spans="1:5">
      <c r="A2" s="118" t="s">
        <v>40</v>
      </c>
      <c r="B2" s="118"/>
      <c r="C2" s="118"/>
      <c r="D2" s="118"/>
      <c r="E2" s="118"/>
    </row>
    <row r="3" ht="42.75" customHeight="1" spans="1:5">
      <c r="A3" s="116"/>
      <c r="B3" s="116"/>
      <c r="C3" s="116"/>
      <c r="D3" s="117"/>
      <c r="E3" s="134" t="s">
        <v>71</v>
      </c>
    </row>
    <row r="4" s="132" customFormat="1" ht="36.75" customHeight="1" spans="1:5">
      <c r="A4" s="120" t="s">
        <v>764</v>
      </c>
      <c r="B4" s="120" t="s">
        <v>77</v>
      </c>
      <c r="C4" s="120" t="s">
        <v>747</v>
      </c>
      <c r="D4" s="120" t="s">
        <v>79</v>
      </c>
      <c r="E4" s="120" t="s">
        <v>685</v>
      </c>
    </row>
    <row r="5" ht="42.95" customHeight="1" spans="1:5">
      <c r="A5" s="124" t="s">
        <v>765</v>
      </c>
      <c r="B5" s="124"/>
      <c r="C5" s="124"/>
      <c r="D5" s="125"/>
      <c r="E5" s="123"/>
    </row>
    <row r="6" ht="42.95" customHeight="1" spans="1:5">
      <c r="A6" s="124" t="s">
        <v>766</v>
      </c>
      <c r="B6" s="124"/>
      <c r="C6" s="124"/>
      <c r="D6" s="125"/>
      <c r="E6" s="123"/>
    </row>
    <row r="7" ht="42.95" customHeight="1" spans="1:5">
      <c r="A7" s="124" t="s">
        <v>767</v>
      </c>
      <c r="B7" s="124"/>
      <c r="C7" s="124"/>
      <c r="D7" s="125"/>
      <c r="E7" s="123"/>
    </row>
    <row r="8" ht="42.95" customHeight="1" spans="1:5">
      <c r="A8" s="135" t="s">
        <v>768</v>
      </c>
      <c r="B8" s="135"/>
      <c r="C8" s="135"/>
      <c r="D8" s="125"/>
      <c r="E8" s="123"/>
    </row>
    <row r="9" ht="42.95" customHeight="1" spans="1:5">
      <c r="A9" s="135"/>
      <c r="B9" s="135"/>
      <c r="C9" s="135"/>
      <c r="D9" s="125"/>
      <c r="E9" s="123"/>
    </row>
    <row r="10" s="133" customFormat="1" ht="42.95" customHeight="1" spans="1:5">
      <c r="A10" s="126" t="s">
        <v>769</v>
      </c>
      <c r="B10" s="126"/>
      <c r="C10" s="126"/>
      <c r="D10" s="126"/>
      <c r="E10" s="128"/>
    </row>
    <row r="11" ht="42.95" customHeight="1" spans="1:5">
      <c r="A11" s="135" t="s">
        <v>725</v>
      </c>
      <c r="B11" s="135"/>
      <c r="C11" s="135"/>
      <c r="D11" s="125">
        <v>16</v>
      </c>
      <c r="E11" s="123"/>
    </row>
    <row r="12" ht="42.95" customHeight="1" spans="1:5">
      <c r="A12" s="135" t="s">
        <v>638</v>
      </c>
      <c r="B12" s="135"/>
      <c r="C12" s="135"/>
      <c r="D12" s="125"/>
      <c r="E12" s="123"/>
    </row>
    <row r="13" ht="42.95" customHeight="1" spans="1:5">
      <c r="A13" s="135"/>
      <c r="B13" s="135"/>
      <c r="C13" s="135"/>
      <c r="D13" s="125"/>
      <c r="E13" s="123"/>
    </row>
    <row r="14" s="133" customFormat="1" ht="42.95" customHeight="1" spans="1:5">
      <c r="A14" s="126" t="s">
        <v>770</v>
      </c>
      <c r="B14" s="126"/>
      <c r="C14" s="126"/>
      <c r="D14" s="126">
        <v>16</v>
      </c>
      <c r="E14" s="128"/>
    </row>
    <row r="91" spans="8:8">
      <c r="H91" s="131" t="s">
        <v>771</v>
      </c>
    </row>
  </sheetData>
  <mergeCells count="1">
    <mergeCell ref="A2:E2"/>
  </mergeCells>
  <printOptions horizontalCentered="1"/>
  <pageMargins left="0.550694444444444" right="0.786805555555556" top="0.984027777777778" bottom="0.984027777777778" header="0.511805555555556" footer="0.786805555555556"/>
  <pageSetup paperSize="9" scale="95" orientation="portrait"/>
  <headerFooter alignWithMargins="0">
    <oddFooter>&amp;L&amp;"-"&amp;14  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92"/>
  <sheetViews>
    <sheetView workbookViewId="0">
      <selection activeCell="J5" sqref="J5"/>
    </sheetView>
  </sheetViews>
  <sheetFormatPr defaultColWidth="9" defaultRowHeight="14.25" outlineLevelCol="7"/>
  <cols>
    <col min="1" max="1" width="38.25" style="114" customWidth="1"/>
    <col min="2" max="2" width="10.25" style="114" customWidth="1"/>
    <col min="3" max="3" width="12.5" style="114" customWidth="1"/>
    <col min="4" max="4" width="11.1333333333333" style="115" customWidth="1"/>
    <col min="5" max="5" width="12.5" style="114" customWidth="1"/>
    <col min="6" max="256" width="9" style="114"/>
    <col min="257" max="257" width="35.1333333333333" style="114" customWidth="1"/>
    <col min="258" max="261" width="12.5" style="114" customWidth="1"/>
    <col min="262" max="512" width="9" style="114"/>
    <col min="513" max="513" width="35.1333333333333" style="114" customWidth="1"/>
    <col min="514" max="517" width="12.5" style="114" customWidth="1"/>
    <col min="518" max="768" width="9" style="114"/>
    <col min="769" max="769" width="35.1333333333333" style="114" customWidth="1"/>
    <col min="770" max="773" width="12.5" style="114" customWidth="1"/>
    <col min="774" max="1024" width="9" style="114"/>
    <col min="1025" max="1025" width="35.1333333333333" style="114" customWidth="1"/>
    <col min="1026" max="1029" width="12.5" style="114" customWidth="1"/>
    <col min="1030" max="1280" width="9" style="114"/>
    <col min="1281" max="1281" width="35.1333333333333" style="114" customWidth="1"/>
    <col min="1282" max="1285" width="12.5" style="114" customWidth="1"/>
    <col min="1286" max="1536" width="9" style="114"/>
    <col min="1537" max="1537" width="35.1333333333333" style="114" customWidth="1"/>
    <col min="1538" max="1541" width="12.5" style="114" customWidth="1"/>
    <col min="1542" max="1792" width="9" style="114"/>
    <col min="1793" max="1793" width="35.1333333333333" style="114" customWidth="1"/>
    <col min="1794" max="1797" width="12.5" style="114" customWidth="1"/>
    <col min="1798" max="2048" width="9" style="114"/>
    <col min="2049" max="2049" width="35.1333333333333" style="114" customWidth="1"/>
    <col min="2050" max="2053" width="12.5" style="114" customWidth="1"/>
    <col min="2054" max="2304" width="9" style="114"/>
    <col min="2305" max="2305" width="35.1333333333333" style="114" customWidth="1"/>
    <col min="2306" max="2309" width="12.5" style="114" customWidth="1"/>
    <col min="2310" max="2560" width="9" style="114"/>
    <col min="2561" max="2561" width="35.1333333333333" style="114" customWidth="1"/>
    <col min="2562" max="2565" width="12.5" style="114" customWidth="1"/>
    <col min="2566" max="2816" width="9" style="114"/>
    <col min="2817" max="2817" width="35.1333333333333" style="114" customWidth="1"/>
    <col min="2818" max="2821" width="12.5" style="114" customWidth="1"/>
    <col min="2822" max="3072" width="9" style="114"/>
    <col min="3073" max="3073" width="35.1333333333333" style="114" customWidth="1"/>
    <col min="3074" max="3077" width="12.5" style="114" customWidth="1"/>
    <col min="3078" max="3328" width="9" style="114"/>
    <col min="3329" max="3329" width="35.1333333333333" style="114" customWidth="1"/>
    <col min="3330" max="3333" width="12.5" style="114" customWidth="1"/>
    <col min="3334" max="3584" width="9" style="114"/>
    <col min="3585" max="3585" width="35.1333333333333" style="114" customWidth="1"/>
    <col min="3586" max="3589" width="12.5" style="114" customWidth="1"/>
    <col min="3590" max="3840" width="9" style="114"/>
    <col min="3841" max="3841" width="35.1333333333333" style="114" customWidth="1"/>
    <col min="3842" max="3845" width="12.5" style="114" customWidth="1"/>
    <col min="3846" max="4096" width="9" style="114"/>
    <col min="4097" max="4097" width="35.1333333333333" style="114" customWidth="1"/>
    <col min="4098" max="4101" width="12.5" style="114" customWidth="1"/>
    <col min="4102" max="4352" width="9" style="114"/>
    <col min="4353" max="4353" width="35.1333333333333" style="114" customWidth="1"/>
    <col min="4354" max="4357" width="12.5" style="114" customWidth="1"/>
    <col min="4358" max="4608" width="9" style="114"/>
    <col min="4609" max="4609" width="35.1333333333333" style="114" customWidth="1"/>
    <col min="4610" max="4613" width="12.5" style="114" customWidth="1"/>
    <col min="4614" max="4864" width="9" style="114"/>
    <col min="4865" max="4865" width="35.1333333333333" style="114" customWidth="1"/>
    <col min="4866" max="4869" width="12.5" style="114" customWidth="1"/>
    <col min="4870" max="5120" width="9" style="114"/>
    <col min="5121" max="5121" width="35.1333333333333" style="114" customWidth="1"/>
    <col min="5122" max="5125" width="12.5" style="114" customWidth="1"/>
    <col min="5126" max="5376" width="9" style="114"/>
    <col min="5377" max="5377" width="35.1333333333333" style="114" customWidth="1"/>
    <col min="5378" max="5381" width="12.5" style="114" customWidth="1"/>
    <col min="5382" max="5632" width="9" style="114"/>
    <col min="5633" max="5633" width="35.1333333333333" style="114" customWidth="1"/>
    <col min="5634" max="5637" width="12.5" style="114" customWidth="1"/>
    <col min="5638" max="5888" width="9" style="114"/>
    <col min="5889" max="5889" width="35.1333333333333" style="114" customWidth="1"/>
    <col min="5890" max="5893" width="12.5" style="114" customWidth="1"/>
    <col min="5894" max="6144" width="9" style="114"/>
    <col min="6145" max="6145" width="35.1333333333333" style="114" customWidth="1"/>
    <col min="6146" max="6149" width="12.5" style="114" customWidth="1"/>
    <col min="6150" max="6400" width="9" style="114"/>
    <col min="6401" max="6401" width="35.1333333333333" style="114" customWidth="1"/>
    <col min="6402" max="6405" width="12.5" style="114" customWidth="1"/>
    <col min="6406" max="6656" width="9" style="114"/>
    <col min="6657" max="6657" width="35.1333333333333" style="114" customWidth="1"/>
    <col min="6658" max="6661" width="12.5" style="114" customWidth="1"/>
    <col min="6662" max="6912" width="9" style="114"/>
    <col min="6913" max="6913" width="35.1333333333333" style="114" customWidth="1"/>
    <col min="6914" max="6917" width="12.5" style="114" customWidth="1"/>
    <col min="6918" max="7168" width="9" style="114"/>
    <col min="7169" max="7169" width="35.1333333333333" style="114" customWidth="1"/>
    <col min="7170" max="7173" width="12.5" style="114" customWidth="1"/>
    <col min="7174" max="7424" width="9" style="114"/>
    <col min="7425" max="7425" width="35.1333333333333" style="114" customWidth="1"/>
    <col min="7426" max="7429" width="12.5" style="114" customWidth="1"/>
    <col min="7430" max="7680" width="9" style="114"/>
    <col min="7681" max="7681" width="35.1333333333333" style="114" customWidth="1"/>
    <col min="7682" max="7685" width="12.5" style="114" customWidth="1"/>
    <col min="7686" max="7936" width="9" style="114"/>
    <col min="7937" max="7937" width="35.1333333333333" style="114" customWidth="1"/>
    <col min="7938" max="7941" width="12.5" style="114" customWidth="1"/>
    <col min="7942" max="8192" width="9" style="114"/>
    <col min="8193" max="8193" width="35.1333333333333" style="114" customWidth="1"/>
    <col min="8194" max="8197" width="12.5" style="114" customWidth="1"/>
    <col min="8198" max="8448" width="9" style="114"/>
    <col min="8449" max="8449" width="35.1333333333333" style="114" customWidth="1"/>
    <col min="8450" max="8453" width="12.5" style="114" customWidth="1"/>
    <col min="8454" max="8704" width="9" style="114"/>
    <col min="8705" max="8705" width="35.1333333333333" style="114" customWidth="1"/>
    <col min="8706" max="8709" width="12.5" style="114" customWidth="1"/>
    <col min="8710" max="8960" width="9" style="114"/>
    <col min="8961" max="8961" width="35.1333333333333" style="114" customWidth="1"/>
    <col min="8962" max="8965" width="12.5" style="114" customWidth="1"/>
    <col min="8966" max="9216" width="9" style="114"/>
    <col min="9217" max="9217" width="35.1333333333333" style="114" customWidth="1"/>
    <col min="9218" max="9221" width="12.5" style="114" customWidth="1"/>
    <col min="9222" max="9472" width="9" style="114"/>
    <col min="9473" max="9473" width="35.1333333333333" style="114" customWidth="1"/>
    <col min="9474" max="9477" width="12.5" style="114" customWidth="1"/>
    <col min="9478" max="9728" width="9" style="114"/>
    <col min="9729" max="9729" width="35.1333333333333" style="114" customWidth="1"/>
    <col min="9730" max="9733" width="12.5" style="114" customWidth="1"/>
    <col min="9734" max="9984" width="9" style="114"/>
    <col min="9985" max="9985" width="35.1333333333333" style="114" customWidth="1"/>
    <col min="9986" max="9989" width="12.5" style="114" customWidth="1"/>
    <col min="9990" max="10240" width="9" style="114"/>
    <col min="10241" max="10241" width="35.1333333333333" style="114" customWidth="1"/>
    <col min="10242" max="10245" width="12.5" style="114" customWidth="1"/>
    <col min="10246" max="10496" width="9" style="114"/>
    <col min="10497" max="10497" width="35.1333333333333" style="114" customWidth="1"/>
    <col min="10498" max="10501" width="12.5" style="114" customWidth="1"/>
    <col min="10502" max="10752" width="9" style="114"/>
    <col min="10753" max="10753" width="35.1333333333333" style="114" customWidth="1"/>
    <col min="10754" max="10757" width="12.5" style="114" customWidth="1"/>
    <col min="10758" max="11008" width="9" style="114"/>
    <col min="11009" max="11009" width="35.1333333333333" style="114" customWidth="1"/>
    <col min="11010" max="11013" width="12.5" style="114" customWidth="1"/>
    <col min="11014" max="11264" width="9" style="114"/>
    <col min="11265" max="11265" width="35.1333333333333" style="114" customWidth="1"/>
    <col min="11266" max="11269" width="12.5" style="114" customWidth="1"/>
    <col min="11270" max="11520" width="9" style="114"/>
    <col min="11521" max="11521" width="35.1333333333333" style="114" customWidth="1"/>
    <col min="11522" max="11525" width="12.5" style="114" customWidth="1"/>
    <col min="11526" max="11776" width="9" style="114"/>
    <col min="11777" max="11777" width="35.1333333333333" style="114" customWidth="1"/>
    <col min="11778" max="11781" width="12.5" style="114" customWidth="1"/>
    <col min="11782" max="12032" width="9" style="114"/>
    <col min="12033" max="12033" width="35.1333333333333" style="114" customWidth="1"/>
    <col min="12034" max="12037" width="12.5" style="114" customWidth="1"/>
    <col min="12038" max="12288" width="9" style="114"/>
    <col min="12289" max="12289" width="35.1333333333333" style="114" customWidth="1"/>
    <col min="12290" max="12293" width="12.5" style="114" customWidth="1"/>
    <col min="12294" max="12544" width="9" style="114"/>
    <col min="12545" max="12545" width="35.1333333333333" style="114" customWidth="1"/>
    <col min="12546" max="12549" width="12.5" style="114" customWidth="1"/>
    <col min="12550" max="12800" width="9" style="114"/>
    <col min="12801" max="12801" width="35.1333333333333" style="114" customWidth="1"/>
    <col min="12802" max="12805" width="12.5" style="114" customWidth="1"/>
    <col min="12806" max="13056" width="9" style="114"/>
    <col min="13057" max="13057" width="35.1333333333333" style="114" customWidth="1"/>
    <col min="13058" max="13061" width="12.5" style="114" customWidth="1"/>
    <col min="13062" max="13312" width="9" style="114"/>
    <col min="13313" max="13313" width="35.1333333333333" style="114" customWidth="1"/>
    <col min="13314" max="13317" width="12.5" style="114" customWidth="1"/>
    <col min="13318" max="13568" width="9" style="114"/>
    <col min="13569" max="13569" width="35.1333333333333" style="114" customWidth="1"/>
    <col min="13570" max="13573" width="12.5" style="114" customWidth="1"/>
    <col min="13574" max="13824" width="9" style="114"/>
    <col min="13825" max="13825" width="35.1333333333333" style="114" customWidth="1"/>
    <col min="13826" max="13829" width="12.5" style="114" customWidth="1"/>
    <col min="13830" max="14080" width="9" style="114"/>
    <col min="14081" max="14081" width="35.1333333333333" style="114" customWidth="1"/>
    <col min="14082" max="14085" width="12.5" style="114" customWidth="1"/>
    <col min="14086" max="14336" width="9" style="114"/>
    <col min="14337" max="14337" width="35.1333333333333" style="114" customWidth="1"/>
    <col min="14338" max="14341" width="12.5" style="114" customWidth="1"/>
    <col min="14342" max="14592" width="9" style="114"/>
    <col min="14593" max="14593" width="35.1333333333333" style="114" customWidth="1"/>
    <col min="14594" max="14597" width="12.5" style="114" customWidth="1"/>
    <col min="14598" max="14848" width="9" style="114"/>
    <col min="14849" max="14849" width="35.1333333333333" style="114" customWidth="1"/>
    <col min="14850" max="14853" width="12.5" style="114" customWidth="1"/>
    <col min="14854" max="15104" width="9" style="114"/>
    <col min="15105" max="15105" width="35.1333333333333" style="114" customWidth="1"/>
    <col min="15106" max="15109" width="12.5" style="114" customWidth="1"/>
    <col min="15110" max="15360" width="9" style="114"/>
    <col min="15361" max="15361" width="35.1333333333333" style="114" customWidth="1"/>
    <col min="15362" max="15365" width="12.5" style="114" customWidth="1"/>
    <col min="15366" max="15616" width="9" style="114"/>
    <col min="15617" max="15617" width="35.1333333333333" style="114" customWidth="1"/>
    <col min="15618" max="15621" width="12.5" style="114" customWidth="1"/>
    <col min="15622" max="15872" width="9" style="114"/>
    <col min="15873" max="15873" width="35.1333333333333" style="114" customWidth="1"/>
    <col min="15874" max="15877" width="12.5" style="114" customWidth="1"/>
    <col min="15878" max="16128" width="9" style="114"/>
    <col min="16129" max="16129" width="35.1333333333333" style="114" customWidth="1"/>
    <col min="16130" max="16133" width="12.5" style="114" customWidth="1"/>
    <col min="16134" max="16384" width="9" style="114"/>
  </cols>
  <sheetData>
    <row r="1" ht="38.25" customHeight="1" spans="1:4">
      <c r="A1" s="106" t="s">
        <v>781</v>
      </c>
      <c r="B1" s="116"/>
      <c r="C1" s="116"/>
      <c r="D1" s="117"/>
    </row>
    <row r="2" ht="38.25" customHeight="1" spans="1:5">
      <c r="A2" s="118" t="s">
        <v>42</v>
      </c>
      <c r="B2" s="118"/>
      <c r="C2" s="118"/>
      <c r="D2" s="118"/>
      <c r="E2" s="118"/>
    </row>
    <row r="3" ht="38.25" customHeight="1" spans="1:5">
      <c r="A3" s="116"/>
      <c r="B3" s="116"/>
      <c r="C3" s="116"/>
      <c r="D3" s="117"/>
      <c r="E3" s="119" t="s">
        <v>71</v>
      </c>
    </row>
    <row r="4" ht="38.25" customHeight="1" spans="1:5">
      <c r="A4" s="120" t="s">
        <v>764</v>
      </c>
      <c r="B4" s="120" t="s">
        <v>77</v>
      </c>
      <c r="C4" s="120" t="s">
        <v>747</v>
      </c>
      <c r="D4" s="120" t="s">
        <v>79</v>
      </c>
      <c r="E4" s="120" t="s">
        <v>685</v>
      </c>
    </row>
    <row r="5" ht="38.25" customHeight="1" spans="1:5">
      <c r="A5" s="121" t="s">
        <v>773</v>
      </c>
      <c r="B5" s="121"/>
      <c r="C5" s="121"/>
      <c r="D5" s="122"/>
      <c r="E5" s="123"/>
    </row>
    <row r="6" ht="38.25" customHeight="1" spans="1:5">
      <c r="A6" s="124" t="s">
        <v>774</v>
      </c>
      <c r="B6" s="124"/>
      <c r="C6" s="124"/>
      <c r="D6" s="125"/>
      <c r="E6" s="123"/>
    </row>
    <row r="7" ht="38.25" customHeight="1" spans="1:5">
      <c r="A7" s="124" t="s">
        <v>775</v>
      </c>
      <c r="B7" s="124"/>
      <c r="C7" s="124"/>
      <c r="D7" s="125"/>
      <c r="E7" s="123"/>
    </row>
    <row r="8" ht="38.25" customHeight="1" spans="1:5">
      <c r="A8" s="124" t="s">
        <v>776</v>
      </c>
      <c r="B8" s="124"/>
      <c r="C8" s="124"/>
      <c r="D8" s="125"/>
      <c r="E8" s="123"/>
    </row>
    <row r="9" ht="38.25" customHeight="1" spans="1:5">
      <c r="A9" s="124"/>
      <c r="B9" s="124"/>
      <c r="C9" s="124"/>
      <c r="D9" s="125"/>
      <c r="E9" s="123"/>
    </row>
    <row r="10" ht="38.25" customHeight="1" spans="1:5">
      <c r="A10" s="126" t="s">
        <v>777</v>
      </c>
      <c r="B10" s="127"/>
      <c r="C10" s="127"/>
      <c r="D10" s="126"/>
      <c r="E10" s="128"/>
    </row>
    <row r="11" ht="38.25" customHeight="1" spans="1:5">
      <c r="A11" s="124" t="s">
        <v>778</v>
      </c>
      <c r="B11" s="124"/>
      <c r="C11" s="124"/>
      <c r="D11" s="125"/>
      <c r="E11" s="123"/>
    </row>
    <row r="12" ht="38.25" customHeight="1" spans="1:5">
      <c r="A12" s="124" t="s">
        <v>639</v>
      </c>
      <c r="B12" s="124"/>
      <c r="C12" s="124"/>
      <c r="D12" s="125">
        <v>16</v>
      </c>
      <c r="E12" s="123"/>
    </row>
    <row r="13" ht="38.25" customHeight="1" spans="1:5">
      <c r="A13" s="124"/>
      <c r="B13" s="124"/>
      <c r="C13" s="124"/>
      <c r="D13" s="125"/>
      <c r="E13" s="123"/>
    </row>
    <row r="14" ht="38.25" customHeight="1" spans="1:5">
      <c r="A14" s="126" t="s">
        <v>779</v>
      </c>
      <c r="B14" s="127"/>
      <c r="C14" s="127"/>
      <c r="D14" s="126">
        <v>16</v>
      </c>
      <c r="E14" s="128"/>
    </row>
    <row r="15" ht="38.25" customHeight="1" spans="1:5">
      <c r="A15" s="126" t="s">
        <v>643</v>
      </c>
      <c r="B15" s="126"/>
      <c r="C15" s="126"/>
      <c r="D15" s="126"/>
      <c r="E15" s="128"/>
    </row>
    <row r="16" spans="1:5">
      <c r="A16" s="129"/>
      <c r="B16" s="129"/>
      <c r="C16" s="129"/>
      <c r="D16" s="130"/>
      <c r="E16" s="129"/>
    </row>
    <row r="17" spans="1:5">
      <c r="A17" s="129"/>
      <c r="B17" s="129"/>
      <c r="C17" s="129"/>
      <c r="D17" s="130"/>
      <c r="E17" s="129"/>
    </row>
    <row r="18" spans="1:5">
      <c r="A18" s="129"/>
      <c r="B18" s="129"/>
      <c r="C18" s="129"/>
      <c r="D18" s="130"/>
      <c r="E18" s="129"/>
    </row>
    <row r="19" spans="1:5">
      <c r="A19" s="129"/>
      <c r="B19" s="129"/>
      <c r="C19" s="129"/>
      <c r="D19" s="130"/>
      <c r="E19" s="129"/>
    </row>
    <row r="20" spans="1:5">
      <c r="A20" s="129"/>
      <c r="B20" s="129"/>
      <c r="C20" s="129"/>
      <c r="D20" s="130"/>
      <c r="E20" s="129"/>
    </row>
    <row r="21" spans="1:5">
      <c r="A21" s="129"/>
      <c r="B21" s="129"/>
      <c r="C21" s="129"/>
      <c r="D21" s="130"/>
      <c r="E21" s="129"/>
    </row>
    <row r="22" spans="1:5">
      <c r="A22" s="129"/>
      <c r="B22" s="129"/>
      <c r="C22" s="129"/>
      <c r="D22" s="130"/>
      <c r="E22" s="129"/>
    </row>
    <row r="23" spans="1:5">
      <c r="A23" s="129"/>
      <c r="B23" s="129"/>
      <c r="C23" s="129"/>
      <c r="D23" s="130"/>
      <c r="E23" s="129"/>
    </row>
    <row r="24" spans="1:5">
      <c r="A24" s="129"/>
      <c r="B24" s="129"/>
      <c r="C24" s="129"/>
      <c r="D24" s="130"/>
      <c r="E24" s="129"/>
    </row>
    <row r="25" spans="1:5">
      <c r="A25" s="129"/>
      <c r="B25" s="129"/>
      <c r="C25" s="129"/>
      <c r="D25" s="130"/>
      <c r="E25" s="129"/>
    </row>
    <row r="26" spans="1:5">
      <c r="A26" s="129"/>
      <c r="B26" s="129"/>
      <c r="C26" s="129"/>
      <c r="D26" s="130"/>
      <c r="E26" s="129"/>
    </row>
    <row r="27" spans="1:5">
      <c r="A27" s="129"/>
      <c r="B27" s="129"/>
      <c r="C27" s="129"/>
      <c r="D27" s="130"/>
      <c r="E27" s="129"/>
    </row>
    <row r="28" spans="1:5">
      <c r="A28" s="129"/>
      <c r="B28" s="129"/>
      <c r="C28" s="129"/>
      <c r="D28" s="130"/>
      <c r="E28" s="129"/>
    </row>
    <row r="29" spans="1:5">
      <c r="A29" s="129"/>
      <c r="B29" s="129"/>
      <c r="C29" s="129"/>
      <c r="D29" s="130"/>
      <c r="E29" s="129"/>
    </row>
    <row r="30" spans="1:5">
      <c r="A30" s="129"/>
      <c r="B30" s="129"/>
      <c r="C30" s="129"/>
      <c r="D30" s="130"/>
      <c r="E30" s="129"/>
    </row>
    <row r="31" spans="1:5">
      <c r="A31" s="129"/>
      <c r="B31" s="129"/>
      <c r="C31" s="129"/>
      <c r="D31" s="130"/>
      <c r="E31" s="129"/>
    </row>
    <row r="32" spans="1:5">
      <c r="A32" s="129"/>
      <c r="B32" s="129"/>
      <c r="C32" s="129"/>
      <c r="D32" s="130"/>
      <c r="E32" s="129"/>
    </row>
    <row r="33" spans="1:5">
      <c r="A33" s="129"/>
      <c r="B33" s="129"/>
      <c r="C33" s="129"/>
      <c r="D33" s="130"/>
      <c r="E33" s="129"/>
    </row>
    <row r="34" spans="1:5">
      <c r="A34" s="129"/>
      <c r="B34" s="129"/>
      <c r="C34" s="129"/>
      <c r="D34" s="130"/>
      <c r="E34" s="129"/>
    </row>
    <row r="35" spans="1:5">
      <c r="A35" s="129"/>
      <c r="B35" s="129"/>
      <c r="C35" s="129"/>
      <c r="D35" s="130"/>
      <c r="E35" s="129"/>
    </row>
    <row r="36" spans="1:5">
      <c r="A36" s="129"/>
      <c r="B36" s="129"/>
      <c r="C36" s="129"/>
      <c r="D36" s="130"/>
      <c r="E36" s="129"/>
    </row>
    <row r="92" spans="8:8">
      <c r="H92" s="131" t="s">
        <v>771</v>
      </c>
    </row>
  </sheetData>
  <mergeCells count="1">
    <mergeCell ref="A2:E2"/>
  </mergeCells>
  <printOptions horizontalCentered="1"/>
  <pageMargins left="0.944444444444444" right="0.786805555555556" top="0.984027777777778" bottom="0.984027777777778" header="0.511805555555556" footer="0.786805555555556"/>
  <pageSetup paperSize="9" scale="95" orientation="portrait"/>
  <headerFooter alignWithMargins="0">
    <oddFooter>&amp;R &amp;"-"&amp;14 -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9"/>
  <sheetViews>
    <sheetView showZeros="0" workbookViewId="0">
      <selection activeCell="A2" sqref="A2:D2"/>
    </sheetView>
  </sheetViews>
  <sheetFormatPr defaultColWidth="9" defaultRowHeight="14.25" outlineLevelCol="3"/>
  <cols>
    <col min="1" max="1" width="41.75" style="105" customWidth="1"/>
    <col min="2" max="2" width="12.25" style="105" customWidth="1"/>
    <col min="3" max="4" width="15" style="105" customWidth="1"/>
    <col min="5" max="256" width="9" style="105"/>
    <col min="257" max="257" width="41.75" style="105" customWidth="1"/>
    <col min="258" max="260" width="15" style="105" customWidth="1"/>
    <col min="261" max="512" width="9" style="105"/>
    <col min="513" max="513" width="41.75" style="105" customWidth="1"/>
    <col min="514" max="516" width="15" style="105" customWidth="1"/>
    <col min="517" max="768" width="9" style="105"/>
    <col min="769" max="769" width="41.75" style="105" customWidth="1"/>
    <col min="770" max="772" width="15" style="105" customWidth="1"/>
    <col min="773" max="1024" width="9" style="105"/>
    <col min="1025" max="1025" width="41.75" style="105" customWidth="1"/>
    <col min="1026" max="1028" width="15" style="105" customWidth="1"/>
    <col min="1029" max="1280" width="9" style="105"/>
    <col min="1281" max="1281" width="41.75" style="105" customWidth="1"/>
    <col min="1282" max="1284" width="15" style="105" customWidth="1"/>
    <col min="1285" max="1536" width="9" style="105"/>
    <col min="1537" max="1537" width="41.75" style="105" customWidth="1"/>
    <col min="1538" max="1540" width="15" style="105" customWidth="1"/>
    <col min="1541" max="1792" width="9" style="105"/>
    <col min="1793" max="1793" width="41.75" style="105" customWidth="1"/>
    <col min="1794" max="1796" width="15" style="105" customWidth="1"/>
    <col min="1797" max="2048" width="9" style="105"/>
    <col min="2049" max="2049" width="41.75" style="105" customWidth="1"/>
    <col min="2050" max="2052" width="15" style="105" customWidth="1"/>
    <col min="2053" max="2304" width="9" style="105"/>
    <col min="2305" max="2305" width="41.75" style="105" customWidth="1"/>
    <col min="2306" max="2308" width="15" style="105" customWidth="1"/>
    <col min="2309" max="2560" width="9" style="105"/>
    <col min="2561" max="2561" width="41.75" style="105" customWidth="1"/>
    <col min="2562" max="2564" width="15" style="105" customWidth="1"/>
    <col min="2565" max="2816" width="9" style="105"/>
    <col min="2817" max="2817" width="41.75" style="105" customWidth="1"/>
    <col min="2818" max="2820" width="15" style="105" customWidth="1"/>
    <col min="2821" max="3072" width="9" style="105"/>
    <col min="3073" max="3073" width="41.75" style="105" customWidth="1"/>
    <col min="3074" max="3076" width="15" style="105" customWidth="1"/>
    <col min="3077" max="3328" width="9" style="105"/>
    <col min="3329" max="3329" width="41.75" style="105" customWidth="1"/>
    <col min="3330" max="3332" width="15" style="105" customWidth="1"/>
    <col min="3333" max="3584" width="9" style="105"/>
    <col min="3585" max="3585" width="41.75" style="105" customWidth="1"/>
    <col min="3586" max="3588" width="15" style="105" customWidth="1"/>
    <col min="3589" max="3840" width="9" style="105"/>
    <col min="3841" max="3841" width="41.75" style="105" customWidth="1"/>
    <col min="3842" max="3844" width="15" style="105" customWidth="1"/>
    <col min="3845" max="4096" width="9" style="105"/>
    <col min="4097" max="4097" width="41.75" style="105" customWidth="1"/>
    <col min="4098" max="4100" width="15" style="105" customWidth="1"/>
    <col min="4101" max="4352" width="9" style="105"/>
    <col min="4353" max="4353" width="41.75" style="105" customWidth="1"/>
    <col min="4354" max="4356" width="15" style="105" customWidth="1"/>
    <col min="4357" max="4608" width="9" style="105"/>
    <col min="4609" max="4609" width="41.75" style="105" customWidth="1"/>
    <col min="4610" max="4612" width="15" style="105" customWidth="1"/>
    <col min="4613" max="4864" width="9" style="105"/>
    <col min="4865" max="4865" width="41.75" style="105" customWidth="1"/>
    <col min="4866" max="4868" width="15" style="105" customWidth="1"/>
    <col min="4869" max="5120" width="9" style="105"/>
    <col min="5121" max="5121" width="41.75" style="105" customWidth="1"/>
    <col min="5122" max="5124" width="15" style="105" customWidth="1"/>
    <col min="5125" max="5376" width="9" style="105"/>
    <col min="5377" max="5377" width="41.75" style="105" customWidth="1"/>
    <col min="5378" max="5380" width="15" style="105" customWidth="1"/>
    <col min="5381" max="5632" width="9" style="105"/>
    <col min="5633" max="5633" width="41.75" style="105" customWidth="1"/>
    <col min="5634" max="5636" width="15" style="105" customWidth="1"/>
    <col min="5637" max="5888" width="9" style="105"/>
    <col min="5889" max="5889" width="41.75" style="105" customWidth="1"/>
    <col min="5890" max="5892" width="15" style="105" customWidth="1"/>
    <col min="5893" max="6144" width="9" style="105"/>
    <col min="6145" max="6145" width="41.75" style="105" customWidth="1"/>
    <col min="6146" max="6148" width="15" style="105" customWidth="1"/>
    <col min="6149" max="6400" width="9" style="105"/>
    <col min="6401" max="6401" width="41.75" style="105" customWidth="1"/>
    <col min="6402" max="6404" width="15" style="105" customWidth="1"/>
    <col min="6405" max="6656" width="9" style="105"/>
    <col min="6657" max="6657" width="41.75" style="105" customWidth="1"/>
    <col min="6658" max="6660" width="15" style="105" customWidth="1"/>
    <col min="6661" max="6912" width="9" style="105"/>
    <col min="6913" max="6913" width="41.75" style="105" customWidth="1"/>
    <col min="6914" max="6916" width="15" style="105" customWidth="1"/>
    <col min="6917" max="7168" width="9" style="105"/>
    <col min="7169" max="7169" width="41.75" style="105" customWidth="1"/>
    <col min="7170" max="7172" width="15" style="105" customWidth="1"/>
    <col min="7173" max="7424" width="9" style="105"/>
    <col min="7425" max="7425" width="41.75" style="105" customWidth="1"/>
    <col min="7426" max="7428" width="15" style="105" customWidth="1"/>
    <col min="7429" max="7680" width="9" style="105"/>
    <col min="7681" max="7681" width="41.75" style="105" customWidth="1"/>
    <col min="7682" max="7684" width="15" style="105" customWidth="1"/>
    <col min="7685" max="7936" width="9" style="105"/>
    <col min="7937" max="7937" width="41.75" style="105" customWidth="1"/>
    <col min="7938" max="7940" width="15" style="105" customWidth="1"/>
    <col min="7941" max="8192" width="9" style="105"/>
    <col min="8193" max="8193" width="41.75" style="105" customWidth="1"/>
    <col min="8194" max="8196" width="15" style="105" customWidth="1"/>
    <col min="8197" max="8448" width="9" style="105"/>
    <col min="8449" max="8449" width="41.75" style="105" customWidth="1"/>
    <col min="8450" max="8452" width="15" style="105" customWidth="1"/>
    <col min="8453" max="8704" width="9" style="105"/>
    <col min="8705" max="8705" width="41.75" style="105" customWidth="1"/>
    <col min="8706" max="8708" width="15" style="105" customWidth="1"/>
    <col min="8709" max="8960" width="9" style="105"/>
    <col min="8961" max="8961" width="41.75" style="105" customWidth="1"/>
    <col min="8962" max="8964" width="15" style="105" customWidth="1"/>
    <col min="8965" max="9216" width="9" style="105"/>
    <col min="9217" max="9217" width="41.75" style="105" customWidth="1"/>
    <col min="9218" max="9220" width="15" style="105" customWidth="1"/>
    <col min="9221" max="9472" width="9" style="105"/>
    <col min="9473" max="9473" width="41.75" style="105" customWidth="1"/>
    <col min="9474" max="9476" width="15" style="105" customWidth="1"/>
    <col min="9477" max="9728" width="9" style="105"/>
    <col min="9729" max="9729" width="41.75" style="105" customWidth="1"/>
    <col min="9730" max="9732" width="15" style="105" customWidth="1"/>
    <col min="9733" max="9984" width="9" style="105"/>
    <col min="9985" max="9985" width="41.75" style="105" customWidth="1"/>
    <col min="9986" max="9988" width="15" style="105" customWidth="1"/>
    <col min="9989" max="10240" width="9" style="105"/>
    <col min="10241" max="10241" width="41.75" style="105" customWidth="1"/>
    <col min="10242" max="10244" width="15" style="105" customWidth="1"/>
    <col min="10245" max="10496" width="9" style="105"/>
    <col min="10497" max="10497" width="41.75" style="105" customWidth="1"/>
    <col min="10498" max="10500" width="15" style="105" customWidth="1"/>
    <col min="10501" max="10752" width="9" style="105"/>
    <col min="10753" max="10753" width="41.75" style="105" customWidth="1"/>
    <col min="10754" max="10756" width="15" style="105" customWidth="1"/>
    <col min="10757" max="11008" width="9" style="105"/>
    <col min="11009" max="11009" width="41.75" style="105" customWidth="1"/>
    <col min="11010" max="11012" width="15" style="105" customWidth="1"/>
    <col min="11013" max="11264" width="9" style="105"/>
    <col min="11265" max="11265" width="41.75" style="105" customWidth="1"/>
    <col min="11266" max="11268" width="15" style="105" customWidth="1"/>
    <col min="11269" max="11520" width="9" style="105"/>
    <col min="11521" max="11521" width="41.75" style="105" customWidth="1"/>
    <col min="11522" max="11524" width="15" style="105" customWidth="1"/>
    <col min="11525" max="11776" width="9" style="105"/>
    <col min="11777" max="11777" width="41.75" style="105" customWidth="1"/>
    <col min="11778" max="11780" width="15" style="105" customWidth="1"/>
    <col min="11781" max="12032" width="9" style="105"/>
    <col min="12033" max="12033" width="41.75" style="105" customWidth="1"/>
    <col min="12034" max="12036" width="15" style="105" customWidth="1"/>
    <col min="12037" max="12288" width="9" style="105"/>
    <col min="12289" max="12289" width="41.75" style="105" customWidth="1"/>
    <col min="12290" max="12292" width="15" style="105" customWidth="1"/>
    <col min="12293" max="12544" width="9" style="105"/>
    <col min="12545" max="12545" width="41.75" style="105" customWidth="1"/>
    <col min="12546" max="12548" width="15" style="105" customWidth="1"/>
    <col min="12549" max="12800" width="9" style="105"/>
    <col min="12801" max="12801" width="41.75" style="105" customWidth="1"/>
    <col min="12802" max="12804" width="15" style="105" customWidth="1"/>
    <col min="12805" max="13056" width="9" style="105"/>
    <col min="13057" max="13057" width="41.75" style="105" customWidth="1"/>
    <col min="13058" max="13060" width="15" style="105" customWidth="1"/>
    <col min="13061" max="13312" width="9" style="105"/>
    <col min="13313" max="13313" width="41.75" style="105" customWidth="1"/>
    <col min="13314" max="13316" width="15" style="105" customWidth="1"/>
    <col min="13317" max="13568" width="9" style="105"/>
    <col min="13569" max="13569" width="41.75" style="105" customWidth="1"/>
    <col min="13570" max="13572" width="15" style="105" customWidth="1"/>
    <col min="13573" max="13824" width="9" style="105"/>
    <col min="13825" max="13825" width="41.75" style="105" customWidth="1"/>
    <col min="13826" max="13828" width="15" style="105" customWidth="1"/>
    <col min="13829" max="14080" width="9" style="105"/>
    <col min="14081" max="14081" width="41.75" style="105" customWidth="1"/>
    <col min="14082" max="14084" width="15" style="105" customWidth="1"/>
    <col min="14085" max="14336" width="9" style="105"/>
    <col min="14337" max="14337" width="41.75" style="105" customWidth="1"/>
    <col min="14338" max="14340" width="15" style="105" customWidth="1"/>
    <col min="14341" max="14592" width="9" style="105"/>
    <col min="14593" max="14593" width="41.75" style="105" customWidth="1"/>
    <col min="14594" max="14596" width="15" style="105" customWidth="1"/>
    <col min="14597" max="14848" width="9" style="105"/>
    <col min="14849" max="14849" width="41.75" style="105" customWidth="1"/>
    <col min="14850" max="14852" width="15" style="105" customWidth="1"/>
    <col min="14853" max="15104" width="9" style="105"/>
    <col min="15105" max="15105" width="41.75" style="105" customWidth="1"/>
    <col min="15106" max="15108" width="15" style="105" customWidth="1"/>
    <col min="15109" max="15360" width="9" style="105"/>
    <col min="15361" max="15361" width="41.75" style="105" customWidth="1"/>
    <col min="15362" max="15364" width="15" style="105" customWidth="1"/>
    <col min="15365" max="15616" width="9" style="105"/>
    <col min="15617" max="15617" width="41.75" style="105" customWidth="1"/>
    <col min="15618" max="15620" width="15" style="105" customWidth="1"/>
    <col min="15621" max="15872" width="9" style="105"/>
    <col min="15873" max="15873" width="41.75" style="105" customWidth="1"/>
    <col min="15874" max="15876" width="15" style="105" customWidth="1"/>
    <col min="15877" max="16128" width="9" style="105"/>
    <col min="16129" max="16129" width="41.75" style="105" customWidth="1"/>
    <col min="16130" max="16132" width="15" style="105" customWidth="1"/>
    <col min="16133" max="16384" width="9" style="105"/>
  </cols>
  <sheetData>
    <row r="1" ht="33.75" customHeight="1" spans="1:1">
      <c r="A1" s="106" t="s">
        <v>782</v>
      </c>
    </row>
    <row r="2" ht="33.75" customHeight="1" spans="1:4">
      <c r="A2" s="107" t="s">
        <v>44</v>
      </c>
      <c r="B2" s="107"/>
      <c r="C2" s="107"/>
      <c r="D2" s="107"/>
    </row>
    <row r="3" ht="33.75" customHeight="1" spans="4:4">
      <c r="D3" s="108" t="s">
        <v>71</v>
      </c>
    </row>
    <row r="4" s="104" customFormat="1" ht="33.75" customHeight="1" spans="1:4">
      <c r="A4" s="109" t="s">
        <v>630</v>
      </c>
      <c r="B4" s="109" t="s">
        <v>138</v>
      </c>
      <c r="C4" s="109" t="s">
        <v>650</v>
      </c>
      <c r="D4" s="109" t="s">
        <v>651</v>
      </c>
    </row>
    <row r="5" s="104" customFormat="1" ht="33.75" customHeight="1" spans="1:4">
      <c r="A5" s="110" t="s">
        <v>783</v>
      </c>
      <c r="B5" s="111"/>
      <c r="C5" s="111"/>
      <c r="D5" s="111"/>
    </row>
    <row r="6" ht="33.75" customHeight="1" spans="1:4">
      <c r="A6" s="112" t="s">
        <v>784</v>
      </c>
      <c r="B6" s="112"/>
      <c r="C6" s="112"/>
      <c r="D6" s="113"/>
    </row>
    <row r="7" ht="33.75" customHeight="1" spans="1:4">
      <c r="A7" s="112" t="s">
        <v>785</v>
      </c>
      <c r="B7" s="112"/>
      <c r="C7" s="112"/>
      <c r="D7" s="113"/>
    </row>
    <row r="8" ht="33.75" customHeight="1" spans="1:4">
      <c r="A8" s="112"/>
      <c r="B8" s="112"/>
      <c r="C8" s="112"/>
      <c r="D8" s="113"/>
    </row>
    <row r="9" ht="33.75" customHeight="1"/>
  </sheetData>
  <mergeCells count="1">
    <mergeCell ref="A2:D2"/>
  </mergeCells>
  <printOptions horizontalCentered="1"/>
  <pageMargins left="0.550694444444444" right="0.786805555555556" top="1.18055555555556" bottom="1.18055555555556" header="0.511805555555556" footer="0.984027777777778"/>
  <pageSetup paperSize="9" orientation="portrait"/>
  <headerFooter alignWithMargins="0">
    <oddFooter>&amp;L&amp;"-"&amp;14  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21"/>
  <sheetViews>
    <sheetView showZeros="0" workbookViewId="0">
      <selection activeCell="D20" sqref="D20"/>
    </sheetView>
  </sheetViews>
  <sheetFormatPr defaultColWidth="9" defaultRowHeight="14.25" outlineLevelCol="3"/>
  <cols>
    <col min="1" max="1" width="43.75" style="80" customWidth="1"/>
    <col min="2" max="3" width="12.8833333333333" style="80" customWidth="1"/>
    <col min="4" max="4" width="12.25" style="81" customWidth="1"/>
    <col min="5" max="5" width="9.88333333333333" style="80" customWidth="1"/>
    <col min="6" max="16384" width="9" style="80"/>
  </cols>
  <sheetData>
    <row r="1" ht="30" customHeight="1" spans="1:1">
      <c r="A1" s="7" t="s">
        <v>786</v>
      </c>
    </row>
    <row r="2" ht="42" customHeight="1" spans="1:4">
      <c r="A2" s="82" t="s">
        <v>46</v>
      </c>
      <c r="B2" s="82"/>
      <c r="C2" s="82"/>
      <c r="D2" s="82"/>
    </row>
    <row r="3" ht="24.75" customHeight="1" spans="1:4">
      <c r="A3" s="100"/>
      <c r="B3" s="101"/>
      <c r="C3" s="101"/>
      <c r="D3" s="85" t="s">
        <v>71</v>
      </c>
    </row>
    <row r="4" s="76" customFormat="1" ht="33" customHeight="1" spans="1:4">
      <c r="A4" s="86" t="s">
        <v>630</v>
      </c>
      <c r="B4" s="86" t="s">
        <v>77</v>
      </c>
      <c r="C4" s="86" t="s">
        <v>79</v>
      </c>
      <c r="D4" s="86" t="s">
        <v>787</v>
      </c>
    </row>
    <row r="5" s="77" customFormat="1" ht="33" customHeight="1" spans="1:4">
      <c r="A5" s="87" t="s">
        <v>788</v>
      </c>
      <c r="B5" s="88">
        <f>SUM(B6:B11)</f>
        <v>8002.13618</v>
      </c>
      <c r="C5" s="88">
        <f>SUM(C6:C11)</f>
        <v>7968</v>
      </c>
      <c r="D5" s="89">
        <f t="shared" ref="D5:D10" si="0">C5/B5*100</f>
        <v>99.5734116586854</v>
      </c>
    </row>
    <row r="6" ht="33" customHeight="1" spans="1:4">
      <c r="A6" s="90" t="s">
        <v>789</v>
      </c>
      <c r="B6" s="91">
        <v>1640.61</v>
      </c>
      <c r="C6" s="91">
        <v>1586</v>
      </c>
      <c r="D6" s="92">
        <f t="shared" si="0"/>
        <v>96.6713600429109</v>
      </c>
    </row>
    <row r="7" ht="33" customHeight="1" spans="1:4">
      <c r="A7" s="90" t="s">
        <v>790</v>
      </c>
      <c r="B7" s="91">
        <v>6077.64022</v>
      </c>
      <c r="C7" s="91">
        <v>5621</v>
      </c>
      <c r="D7" s="92">
        <f t="shared" si="0"/>
        <v>92.4865539342505</v>
      </c>
    </row>
    <row r="8" ht="33" customHeight="1" spans="1:4">
      <c r="A8" s="90" t="s">
        <v>791</v>
      </c>
      <c r="B8" s="91">
        <v>24</v>
      </c>
      <c r="C8" s="91">
        <v>516</v>
      </c>
      <c r="D8" s="92">
        <f t="shared" si="0"/>
        <v>2150</v>
      </c>
    </row>
    <row r="9" ht="33" customHeight="1" spans="1:4">
      <c r="A9" s="102" t="s">
        <v>101</v>
      </c>
      <c r="B9" s="91">
        <v>256.58596</v>
      </c>
      <c r="C9" s="91">
        <v>2</v>
      </c>
      <c r="D9" s="92">
        <f t="shared" si="0"/>
        <v>0.779465875685482</v>
      </c>
    </row>
    <row r="10" ht="33" customHeight="1" spans="1:4">
      <c r="A10" s="102" t="s">
        <v>792</v>
      </c>
      <c r="B10" s="91">
        <v>3.3</v>
      </c>
      <c r="C10" s="91">
        <v>223</v>
      </c>
      <c r="D10" s="92">
        <f t="shared" si="0"/>
        <v>6757.57575757576</v>
      </c>
    </row>
    <row r="11" ht="33" customHeight="1" spans="1:4">
      <c r="A11" s="90" t="s">
        <v>793</v>
      </c>
      <c r="B11" s="103"/>
      <c r="C11" s="91">
        <v>20</v>
      </c>
      <c r="D11" s="92"/>
    </row>
    <row r="12" s="77" customFormat="1" ht="33" customHeight="1" spans="1:4">
      <c r="A12" s="87" t="s">
        <v>794</v>
      </c>
      <c r="B12" s="88">
        <f>SUM(B13:B16)</f>
        <v>20955.653403</v>
      </c>
      <c r="C12" s="88">
        <f>SUM(C13:C16)</f>
        <v>21928</v>
      </c>
      <c r="D12" s="89">
        <f>C12/B12*100</f>
        <v>104.640020419792</v>
      </c>
    </row>
    <row r="13" ht="33" customHeight="1" spans="1:4">
      <c r="A13" s="90" t="s">
        <v>795</v>
      </c>
      <c r="B13" s="91">
        <v>9395.653403</v>
      </c>
      <c r="C13" s="91">
        <v>9768</v>
      </c>
      <c r="D13" s="92">
        <f>C13/B13*100</f>
        <v>103.962966501948</v>
      </c>
    </row>
    <row r="14" ht="33" customHeight="1" spans="1:4">
      <c r="A14" s="90" t="s">
        <v>796</v>
      </c>
      <c r="B14" s="91">
        <v>11500</v>
      </c>
      <c r="C14" s="91">
        <v>11664</v>
      </c>
      <c r="D14" s="92">
        <f t="shared" ref="D14:D15" si="1">C14/B14*100</f>
        <v>101.426086956522</v>
      </c>
    </row>
    <row r="15" ht="33" customHeight="1" spans="1:4">
      <c r="A15" s="90" t="s">
        <v>791</v>
      </c>
      <c r="B15" s="91">
        <v>60</v>
      </c>
      <c r="C15" s="91">
        <v>89</v>
      </c>
      <c r="D15" s="92">
        <f t="shared" si="1"/>
        <v>148.333333333333</v>
      </c>
    </row>
    <row r="16" ht="33" customHeight="1" spans="1:4">
      <c r="A16" s="90" t="s">
        <v>793</v>
      </c>
      <c r="B16" s="103"/>
      <c r="C16" s="91">
        <v>407</v>
      </c>
      <c r="D16" s="92"/>
    </row>
    <row r="17" s="77" customFormat="1" ht="33" customHeight="1" spans="1:4">
      <c r="A17" s="93" t="s">
        <v>723</v>
      </c>
      <c r="B17" s="94">
        <f>B5+B12</f>
        <v>28957.789583</v>
      </c>
      <c r="C17" s="94">
        <f>C5+C12</f>
        <v>29896</v>
      </c>
      <c r="D17" s="95">
        <f>C17/B17*100</f>
        <v>103.239924146527</v>
      </c>
    </row>
    <row r="18" s="77" customFormat="1" ht="33" customHeight="1" spans="1:4">
      <c r="A18" s="96" t="s">
        <v>724</v>
      </c>
      <c r="B18" s="94">
        <f>SUM(B19:B20)</f>
        <v>34121.240084</v>
      </c>
      <c r="C18" s="94">
        <f t="shared" ref="C18" si="2">SUM(C19:C20)</f>
        <v>32976</v>
      </c>
      <c r="D18" s="95">
        <f>C18/B18*100</f>
        <v>96.6436152930531</v>
      </c>
    </row>
    <row r="19" ht="33" customHeight="1" spans="1:4">
      <c r="A19" s="90" t="s">
        <v>797</v>
      </c>
      <c r="B19" s="91">
        <v>20022.190084</v>
      </c>
      <c r="C19" s="91">
        <v>19022</v>
      </c>
      <c r="D19" s="97">
        <f t="shared" ref="D19:D21" si="3">C19/B19*100</f>
        <v>95.0045920061499</v>
      </c>
    </row>
    <row r="20" ht="33" customHeight="1" spans="1:4">
      <c r="A20" s="90" t="s">
        <v>798</v>
      </c>
      <c r="B20" s="91">
        <v>14099.05</v>
      </c>
      <c r="C20" s="91">
        <v>13954</v>
      </c>
      <c r="D20" s="97">
        <f t="shared" si="3"/>
        <v>98.9712072799231</v>
      </c>
    </row>
    <row r="21" s="78" customFormat="1" ht="33" customHeight="1" spans="1:4">
      <c r="A21" s="93" t="s">
        <v>641</v>
      </c>
      <c r="B21" s="94">
        <f>B17+B18</f>
        <v>63079.029667</v>
      </c>
      <c r="C21" s="94">
        <f>C17+C18</f>
        <v>62872</v>
      </c>
      <c r="D21" s="95">
        <f t="shared" si="3"/>
        <v>99.6717931964189</v>
      </c>
    </row>
  </sheetData>
  <mergeCells count="1">
    <mergeCell ref="A2:D2"/>
  </mergeCells>
  <printOptions horizontalCentered="1"/>
  <pageMargins left="0.944444444444444" right="0.786805555555556" top="0.984027777777778" bottom="0.984027777777778" header="0.511805555555556" footer="0.786805555555556"/>
  <pageSetup paperSize="9" scale="95" orientation="portrait"/>
  <headerFooter alignWithMargins="0">
    <oddFooter>&amp;R &amp;"-"&amp;14 -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86"/>
  <sheetViews>
    <sheetView showZeros="0" workbookViewId="0">
      <selection activeCell="D18" sqref="D18"/>
    </sheetView>
  </sheetViews>
  <sheetFormatPr defaultColWidth="42" defaultRowHeight="14.25" outlineLevelCol="3"/>
  <cols>
    <col min="1" max="1" width="44.25" style="79" customWidth="1"/>
    <col min="2" max="2" width="12.3833333333333" style="80" customWidth="1"/>
    <col min="3" max="3" width="12" style="80" customWidth="1"/>
    <col min="4" max="4" width="14.75" style="80" customWidth="1"/>
    <col min="5" max="5" width="9.88333333333333" style="80" customWidth="1"/>
    <col min="6" max="255" width="9" style="80" customWidth="1"/>
    <col min="256" max="16384" width="42" style="80"/>
  </cols>
  <sheetData>
    <row r="1" spans="1:4">
      <c r="A1" s="7" t="s">
        <v>799</v>
      </c>
      <c r="D1" s="81"/>
    </row>
    <row r="2" ht="30" customHeight="1" spans="1:4">
      <c r="A2" s="82" t="s">
        <v>48</v>
      </c>
      <c r="B2" s="82"/>
      <c r="C2" s="82"/>
      <c r="D2" s="82"/>
    </row>
    <row r="3" ht="28.5" customHeight="1" spans="1:4">
      <c r="A3" s="83"/>
      <c r="B3" s="84"/>
      <c r="C3" s="84"/>
      <c r="D3" s="85" t="s">
        <v>71</v>
      </c>
    </row>
    <row r="4" s="76" customFormat="1" ht="33" customHeight="1" spans="1:4">
      <c r="A4" s="86" t="s">
        <v>630</v>
      </c>
      <c r="B4" s="86" t="s">
        <v>77</v>
      </c>
      <c r="C4" s="86" t="s">
        <v>79</v>
      </c>
      <c r="D4" s="86" t="s">
        <v>787</v>
      </c>
    </row>
    <row r="5" s="77" customFormat="1" ht="35.1" customHeight="1" spans="1:4">
      <c r="A5" s="87" t="s">
        <v>800</v>
      </c>
      <c r="B5" s="88">
        <f>SUM(B6:B9)</f>
        <v>6187</v>
      </c>
      <c r="C5" s="88">
        <f>SUM(C6:C10)</f>
        <v>6130</v>
      </c>
      <c r="D5" s="89">
        <f>C5/B5*100</f>
        <v>99.0787134313884</v>
      </c>
    </row>
    <row r="6" ht="35.1" customHeight="1" spans="1:4">
      <c r="A6" s="90" t="s">
        <v>801</v>
      </c>
      <c r="B6" s="91">
        <v>5700</v>
      </c>
      <c r="C6" s="91">
        <v>5663</v>
      </c>
      <c r="D6" s="92">
        <f>C6/B6*100</f>
        <v>99.3508771929825</v>
      </c>
    </row>
    <row r="7" ht="35.1" customHeight="1" spans="1:4">
      <c r="A7" s="90" t="s">
        <v>802</v>
      </c>
      <c r="B7" s="91">
        <v>407</v>
      </c>
      <c r="C7" s="91">
        <v>381.5</v>
      </c>
      <c r="D7" s="92">
        <f t="shared" ref="D7:D8" si="0">C7/B7*100</f>
        <v>93.7346437346437</v>
      </c>
    </row>
    <row r="8" ht="35.1" customHeight="1" spans="1:4">
      <c r="A8" s="90" t="s">
        <v>803</v>
      </c>
      <c r="B8" s="91">
        <v>80</v>
      </c>
      <c r="C8" s="91">
        <v>78.5</v>
      </c>
      <c r="D8" s="92">
        <f t="shared" si="0"/>
        <v>98.125</v>
      </c>
    </row>
    <row r="9" ht="35.1" customHeight="1" spans="1:4">
      <c r="A9" s="90" t="s">
        <v>804</v>
      </c>
      <c r="B9" s="91"/>
      <c r="C9" s="91"/>
      <c r="D9" s="92"/>
    </row>
    <row r="10" ht="35.1" customHeight="1" spans="1:4">
      <c r="A10" s="90" t="s">
        <v>805</v>
      </c>
      <c r="B10" s="91"/>
      <c r="C10" s="91">
        <v>7</v>
      </c>
      <c r="D10" s="92"/>
    </row>
    <row r="11" s="77" customFormat="1" ht="35.1" customHeight="1" spans="1:4">
      <c r="A11" s="87" t="s">
        <v>806</v>
      </c>
      <c r="B11" s="88">
        <f>B12+B13</f>
        <v>20203</v>
      </c>
      <c r="C11" s="88">
        <f>C12+C13+C14</f>
        <v>21868</v>
      </c>
      <c r="D11" s="89">
        <f>C11/B11*100</f>
        <v>108.241350294511</v>
      </c>
    </row>
    <row r="12" ht="35.1" customHeight="1" spans="1:4">
      <c r="A12" s="90" t="s">
        <v>807</v>
      </c>
      <c r="B12" s="91">
        <v>20190</v>
      </c>
      <c r="C12" s="91">
        <v>21518</v>
      </c>
      <c r="D12" s="92">
        <f>C12/B12*100</f>
        <v>106.577513620604</v>
      </c>
    </row>
    <row r="13" ht="35.1" customHeight="1" spans="1:4">
      <c r="A13" s="90" t="s">
        <v>808</v>
      </c>
      <c r="B13" s="91">
        <v>13</v>
      </c>
      <c r="C13" s="91">
        <v>50</v>
      </c>
      <c r="D13" s="92">
        <f t="shared" ref="D13" si="1">C13/B13*100</f>
        <v>384.615384615385</v>
      </c>
    </row>
    <row r="14" ht="35.1" customHeight="1" spans="1:4">
      <c r="A14" s="90" t="s">
        <v>805</v>
      </c>
      <c r="B14" s="91"/>
      <c r="C14" s="91">
        <v>300</v>
      </c>
      <c r="D14" s="92"/>
    </row>
    <row r="15" s="77" customFormat="1" ht="35.1" customHeight="1" spans="1:4">
      <c r="A15" s="93" t="s">
        <v>743</v>
      </c>
      <c r="B15" s="94">
        <f>B5+B11</f>
        <v>26390</v>
      </c>
      <c r="C15" s="94">
        <f>C5+C11</f>
        <v>27998</v>
      </c>
      <c r="D15" s="95">
        <f>C15/B15*100</f>
        <v>106.0932171277</v>
      </c>
    </row>
    <row r="16" s="77" customFormat="1" ht="35.1" customHeight="1" spans="1:4">
      <c r="A16" s="96" t="s">
        <v>809</v>
      </c>
      <c r="B16" s="94">
        <f>SUM(B17:B18)</f>
        <v>36689.383369</v>
      </c>
      <c r="C16" s="94">
        <f>SUM(C17:C18)</f>
        <v>34874</v>
      </c>
      <c r="D16" s="95">
        <f>C16/B16*100</f>
        <v>95.0520199515431</v>
      </c>
    </row>
    <row r="17" ht="35.1" customHeight="1" spans="1:4">
      <c r="A17" s="90" t="s">
        <v>797</v>
      </c>
      <c r="B17" s="91">
        <v>21837.679966</v>
      </c>
      <c r="C17" s="91">
        <f>表21!C19+表21!C5-表22!C5</f>
        <v>20860</v>
      </c>
      <c r="D17" s="97">
        <f>C17/B17*100</f>
        <v>95.522967789975</v>
      </c>
    </row>
    <row r="18" ht="35.1" customHeight="1" spans="1:4">
      <c r="A18" s="90" t="s">
        <v>810</v>
      </c>
      <c r="B18" s="91">
        <v>14851.703403</v>
      </c>
      <c r="C18" s="91">
        <f>表21!C20+表21!C12-表22!C11</f>
        <v>14014</v>
      </c>
      <c r="D18" s="97">
        <f>C18/B18*100</f>
        <v>94.359546644119</v>
      </c>
    </row>
    <row r="19" s="78" customFormat="1" ht="35.1" customHeight="1" spans="1:4">
      <c r="A19" s="93" t="s">
        <v>642</v>
      </c>
      <c r="B19" s="94">
        <f>B15+B16</f>
        <v>63079.383369</v>
      </c>
      <c r="C19" s="94">
        <f>C15+C16</f>
        <v>62872</v>
      </c>
      <c r="D19" s="95">
        <f>C19/B19*100</f>
        <v>99.6712343115549</v>
      </c>
    </row>
    <row r="20" spans="4:4">
      <c r="D20" s="98"/>
    </row>
    <row r="86" ht="240" spans="3:3">
      <c r="C86" s="99" t="s">
        <v>771</v>
      </c>
    </row>
  </sheetData>
  <mergeCells count="2">
    <mergeCell ref="A2:D2"/>
    <mergeCell ref="B3:C3"/>
  </mergeCells>
  <printOptions horizontalCentered="1"/>
  <pageMargins left="0.550694444444444" right="0.786805555555556" top="0.984027777777778" bottom="0.984027777777778" header="0.511805555555556" footer="0.786805555555556"/>
  <pageSetup paperSize="9" orientation="portrait"/>
  <headerFooter alignWithMargins="0">
    <oddFooter>&amp;L&amp;"-"&amp;14  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28"/>
  <sheetViews>
    <sheetView workbookViewId="0">
      <selection activeCell="F28" sqref="F28"/>
    </sheetView>
  </sheetViews>
  <sheetFormatPr defaultColWidth="9" defaultRowHeight="14.25" outlineLevelCol="6"/>
  <cols>
    <col min="1" max="1" width="31.5" style="34" customWidth="1"/>
    <col min="2" max="2" width="10.6333333333333" style="35" customWidth="1"/>
    <col min="3" max="3" width="8.75" style="35" customWidth="1"/>
    <col min="4" max="4" width="10.6333333333333" style="35" customWidth="1"/>
    <col min="5" max="5" width="10" style="35" customWidth="1"/>
    <col min="6" max="6" width="10.1333333333333" style="35" customWidth="1"/>
    <col min="7" max="7" width="7.13333333333333" style="35" customWidth="1"/>
    <col min="8" max="16384" width="9" style="35"/>
  </cols>
  <sheetData>
    <row r="1" ht="19.5" customHeight="1" spans="1:1">
      <c r="A1" s="7" t="s">
        <v>811</v>
      </c>
    </row>
    <row r="2" ht="36.75" customHeight="1" spans="1:7">
      <c r="A2" s="67" t="s">
        <v>51</v>
      </c>
      <c r="B2" s="67"/>
      <c r="C2" s="67"/>
      <c r="D2" s="67"/>
      <c r="E2" s="67"/>
      <c r="F2" s="67"/>
      <c r="G2" s="67"/>
    </row>
    <row r="3" ht="26.25" customHeight="1" spans="1:7">
      <c r="A3" s="73"/>
      <c r="B3" s="74"/>
      <c r="C3" s="74"/>
      <c r="D3" s="74"/>
      <c r="E3" s="74"/>
      <c r="F3" s="75" t="s">
        <v>71</v>
      </c>
      <c r="G3" s="75"/>
    </row>
    <row r="4" s="32" customFormat="1" ht="45.75" customHeight="1" spans="1:7">
      <c r="A4" s="40" t="s">
        <v>572</v>
      </c>
      <c r="B4" s="40" t="s">
        <v>812</v>
      </c>
      <c r="C4" s="40" t="s">
        <v>813</v>
      </c>
      <c r="D4" s="40" t="s">
        <v>814</v>
      </c>
      <c r="E4" s="40" t="s">
        <v>815</v>
      </c>
      <c r="F4" s="40" t="s">
        <v>816</v>
      </c>
      <c r="G4" s="40" t="s">
        <v>685</v>
      </c>
    </row>
    <row r="5" ht="24.6" customHeight="1" spans="1:7">
      <c r="A5" s="68" t="s">
        <v>80</v>
      </c>
      <c r="B5" s="64">
        <f>SUM(B6:B20)</f>
        <v>10000</v>
      </c>
      <c r="C5" s="64">
        <f>SUM(C6:C20)</f>
        <v>3932</v>
      </c>
      <c r="D5" s="64">
        <f>SUM(D6:D20)</f>
        <v>4907</v>
      </c>
      <c r="E5" s="48">
        <f>(C5/B5)*100</f>
        <v>39.32</v>
      </c>
      <c r="F5" s="48">
        <f t="shared" ref="F5:F6" si="0">(C5-D5)/D5*100</f>
        <v>-19.869574077848</v>
      </c>
      <c r="G5" s="69"/>
    </row>
    <row r="6" ht="24.6" customHeight="1" spans="1:7">
      <c r="A6" s="49" t="s">
        <v>81</v>
      </c>
      <c r="B6" s="59">
        <v>4055</v>
      </c>
      <c r="C6" s="59">
        <v>1462</v>
      </c>
      <c r="D6" s="59">
        <v>2070</v>
      </c>
      <c r="E6" s="44">
        <f>(C6/B6)*100</f>
        <v>36.0542540073983</v>
      </c>
      <c r="F6" s="44">
        <f t="shared" si="0"/>
        <v>-29.3719806763285</v>
      </c>
      <c r="G6" s="69"/>
    </row>
    <row r="7" ht="24.6" customHeight="1" spans="1:7">
      <c r="A7" s="49" t="s">
        <v>817</v>
      </c>
      <c r="B7" s="59">
        <v>400</v>
      </c>
      <c r="C7" s="59">
        <v>170</v>
      </c>
      <c r="D7" s="59">
        <v>133</v>
      </c>
      <c r="E7" s="44">
        <f t="shared" ref="E7:E19" si="1">(C7/B7)*100</f>
        <v>42.5</v>
      </c>
      <c r="F7" s="44">
        <f t="shared" ref="F7:F19" si="2">(C7-D7)/D7*100</f>
        <v>27.8195488721804</v>
      </c>
      <c r="G7" s="69"/>
    </row>
    <row r="8" ht="24.6" customHeight="1" spans="1:7">
      <c r="A8" s="49" t="s">
        <v>818</v>
      </c>
      <c r="B8" s="59">
        <v>200</v>
      </c>
      <c r="C8" s="59">
        <v>119</v>
      </c>
      <c r="D8" s="59">
        <v>62</v>
      </c>
      <c r="E8" s="44">
        <f t="shared" si="1"/>
        <v>59.5</v>
      </c>
      <c r="F8" s="44">
        <f t="shared" si="2"/>
        <v>91.9354838709677</v>
      </c>
      <c r="G8" s="69"/>
    </row>
    <row r="9" ht="24.6" customHeight="1" spans="1:7">
      <c r="A9" s="49" t="s">
        <v>819</v>
      </c>
      <c r="B9" s="70">
        <v>500</v>
      </c>
      <c r="C9" s="59">
        <v>70</v>
      </c>
      <c r="D9" s="59">
        <v>207</v>
      </c>
      <c r="E9" s="44">
        <f t="shared" si="1"/>
        <v>14</v>
      </c>
      <c r="F9" s="44">
        <f t="shared" si="2"/>
        <v>-66.1835748792271</v>
      </c>
      <c r="G9" s="69"/>
    </row>
    <row r="10" ht="24.6" customHeight="1" spans="1:7">
      <c r="A10" s="49" t="s">
        <v>820</v>
      </c>
      <c r="B10" s="70">
        <v>600</v>
      </c>
      <c r="C10" s="59">
        <v>229</v>
      </c>
      <c r="D10" s="59">
        <v>316</v>
      </c>
      <c r="E10" s="44">
        <f t="shared" si="1"/>
        <v>38.1666666666667</v>
      </c>
      <c r="F10" s="44">
        <f t="shared" si="2"/>
        <v>-27.5316455696203</v>
      </c>
      <c r="G10" s="69"/>
    </row>
    <row r="11" ht="24.6" customHeight="1" spans="1:7">
      <c r="A11" s="49" t="s">
        <v>821</v>
      </c>
      <c r="B11" s="70">
        <v>550</v>
      </c>
      <c r="C11" s="59">
        <v>387</v>
      </c>
      <c r="D11" s="59">
        <v>272</v>
      </c>
      <c r="E11" s="44">
        <f t="shared" si="1"/>
        <v>70.3636363636364</v>
      </c>
      <c r="F11" s="44">
        <f t="shared" si="2"/>
        <v>42.2794117647059</v>
      </c>
      <c r="G11" s="69"/>
    </row>
    <row r="12" ht="24.6" customHeight="1" spans="1:7">
      <c r="A12" s="49" t="s">
        <v>822</v>
      </c>
      <c r="B12" s="70">
        <v>180</v>
      </c>
      <c r="C12" s="59">
        <v>92</v>
      </c>
      <c r="D12" s="59">
        <v>83</v>
      </c>
      <c r="E12" s="44">
        <f t="shared" si="1"/>
        <v>51.1111111111111</v>
      </c>
      <c r="F12" s="44">
        <f t="shared" si="2"/>
        <v>10.8433734939759</v>
      </c>
      <c r="G12" s="69"/>
    </row>
    <row r="13" ht="24.6" customHeight="1" spans="1:7">
      <c r="A13" s="49" t="s">
        <v>823</v>
      </c>
      <c r="B13" s="70">
        <v>360</v>
      </c>
      <c r="C13" s="59">
        <v>242</v>
      </c>
      <c r="D13" s="59">
        <v>222</v>
      </c>
      <c r="E13" s="44">
        <f t="shared" si="1"/>
        <v>67.2222222222222</v>
      </c>
      <c r="F13" s="44">
        <f t="shared" si="2"/>
        <v>9.00900900900901</v>
      </c>
      <c r="G13" s="69"/>
    </row>
    <row r="14" ht="24.6" customHeight="1" spans="1:7">
      <c r="A14" s="49" t="s">
        <v>824</v>
      </c>
      <c r="B14" s="70">
        <v>800</v>
      </c>
      <c r="C14" s="59">
        <v>357</v>
      </c>
      <c r="D14" s="59">
        <v>514</v>
      </c>
      <c r="E14" s="44">
        <f t="shared" si="1"/>
        <v>44.625</v>
      </c>
      <c r="F14" s="44">
        <f t="shared" si="2"/>
        <v>-30.5447470817121</v>
      </c>
      <c r="G14" s="69"/>
    </row>
    <row r="15" ht="24.6" customHeight="1" spans="1:7">
      <c r="A15" s="49" t="s">
        <v>825</v>
      </c>
      <c r="B15" s="70">
        <v>550</v>
      </c>
      <c r="C15" s="59">
        <v>293</v>
      </c>
      <c r="D15" s="59">
        <v>290</v>
      </c>
      <c r="E15" s="44">
        <f t="shared" si="1"/>
        <v>53.2727272727273</v>
      </c>
      <c r="F15" s="44">
        <f t="shared" si="2"/>
        <v>1.03448275862069</v>
      </c>
      <c r="G15" s="69"/>
    </row>
    <row r="16" ht="24.6" customHeight="1" spans="1:7">
      <c r="A16" s="49" t="s">
        <v>826</v>
      </c>
      <c r="B16" s="70">
        <v>100</v>
      </c>
      <c r="C16" s="59">
        <v>141</v>
      </c>
      <c r="D16" s="59">
        <v>45</v>
      </c>
      <c r="E16" s="44">
        <f t="shared" si="1"/>
        <v>141</v>
      </c>
      <c r="F16" s="44">
        <f t="shared" si="2"/>
        <v>213.333333333333</v>
      </c>
      <c r="G16" s="69"/>
    </row>
    <row r="17" ht="24.6" customHeight="1" spans="1:7">
      <c r="A17" s="49" t="s">
        <v>827</v>
      </c>
      <c r="B17" s="70">
        <v>1200</v>
      </c>
      <c r="C17" s="59">
        <v>332</v>
      </c>
      <c r="D17" s="59">
        <v>692</v>
      </c>
      <c r="E17" s="44">
        <f t="shared" si="1"/>
        <v>27.6666666666667</v>
      </c>
      <c r="F17" s="44">
        <f t="shared" si="2"/>
        <v>-52.0231213872832</v>
      </c>
      <c r="G17" s="69"/>
    </row>
    <row r="18" ht="24.6" customHeight="1" spans="1:7">
      <c r="A18" s="49" t="s">
        <v>828</v>
      </c>
      <c r="B18" s="70">
        <v>500</v>
      </c>
      <c r="C18" s="59">
        <v>37</v>
      </c>
      <c r="D18" s="59"/>
      <c r="E18" s="44">
        <f t="shared" si="1"/>
        <v>7.4</v>
      </c>
      <c r="F18" s="44"/>
      <c r="G18" s="69"/>
    </row>
    <row r="19" ht="24.6" customHeight="1" spans="1:7">
      <c r="A19" s="49" t="s">
        <v>94</v>
      </c>
      <c r="B19" s="70">
        <v>5</v>
      </c>
      <c r="C19" s="59">
        <v>1</v>
      </c>
      <c r="D19" s="59">
        <v>1</v>
      </c>
      <c r="E19" s="44">
        <f t="shared" si="1"/>
        <v>20</v>
      </c>
      <c r="F19" s="44">
        <f t="shared" si="2"/>
        <v>0</v>
      </c>
      <c r="G19" s="69"/>
    </row>
    <row r="20" ht="24.6" customHeight="1" spans="1:7">
      <c r="A20" s="49" t="s">
        <v>829</v>
      </c>
      <c r="B20" s="59"/>
      <c r="C20" s="59"/>
      <c r="D20" s="59"/>
      <c r="E20" s="48"/>
      <c r="F20" s="44"/>
      <c r="G20" s="69"/>
    </row>
    <row r="21" ht="24.6" customHeight="1" spans="1:7">
      <c r="A21" s="68" t="s">
        <v>95</v>
      </c>
      <c r="B21" s="64">
        <f>SUM(B22:B27)</f>
        <v>2800</v>
      </c>
      <c r="C21" s="64">
        <f>SUM(C22:C27)</f>
        <v>2598</v>
      </c>
      <c r="D21" s="64">
        <f>SUM(D22:D27)</f>
        <v>2702</v>
      </c>
      <c r="E21" s="48">
        <f>(C21/B21)*100</f>
        <v>92.7857142857143</v>
      </c>
      <c r="F21" s="48">
        <f t="shared" ref="F21:F26" si="3">(C21-D21)/D21*100</f>
        <v>-3.84900074019245</v>
      </c>
      <c r="G21" s="69"/>
    </row>
    <row r="22" ht="24.6" customHeight="1" spans="1:7">
      <c r="A22" s="49" t="s">
        <v>96</v>
      </c>
      <c r="B22" s="59">
        <v>950</v>
      </c>
      <c r="C22" s="59">
        <v>510</v>
      </c>
      <c r="D22" s="59">
        <v>301</v>
      </c>
      <c r="E22" s="44">
        <f t="shared" ref="E22:E25" si="4">(C22/B22)*100</f>
        <v>53.6842105263158</v>
      </c>
      <c r="F22" s="44">
        <f t="shared" si="3"/>
        <v>69.4352159468439</v>
      </c>
      <c r="G22" s="69"/>
    </row>
    <row r="23" ht="24.6" customHeight="1" spans="1:7">
      <c r="A23" s="49" t="s">
        <v>97</v>
      </c>
      <c r="B23" s="59">
        <v>700</v>
      </c>
      <c r="C23" s="59">
        <v>76</v>
      </c>
      <c r="D23" s="59">
        <v>954</v>
      </c>
      <c r="E23" s="44">
        <f t="shared" si="4"/>
        <v>10.8571428571429</v>
      </c>
      <c r="F23" s="44">
        <f t="shared" si="3"/>
        <v>-92.0335429769392</v>
      </c>
      <c r="G23" s="69"/>
    </row>
    <row r="24" ht="24.6" customHeight="1" spans="1:7">
      <c r="A24" s="49" t="s">
        <v>98</v>
      </c>
      <c r="B24" s="59">
        <v>650</v>
      </c>
      <c r="C24" s="59">
        <v>689</v>
      </c>
      <c r="D24" s="59">
        <v>530</v>
      </c>
      <c r="E24" s="44">
        <f t="shared" si="4"/>
        <v>106</v>
      </c>
      <c r="F24" s="44">
        <f t="shared" si="3"/>
        <v>30</v>
      </c>
      <c r="G24" s="69"/>
    </row>
    <row r="25" ht="24.6" customHeight="1" spans="1:7">
      <c r="A25" s="49" t="s">
        <v>830</v>
      </c>
      <c r="B25" s="59">
        <v>500</v>
      </c>
      <c r="C25" s="59">
        <v>703</v>
      </c>
      <c r="D25" s="59">
        <v>345</v>
      </c>
      <c r="E25" s="44">
        <f t="shared" si="4"/>
        <v>140.6</v>
      </c>
      <c r="F25" s="44">
        <f t="shared" si="3"/>
        <v>103.768115942029</v>
      </c>
      <c r="G25" s="69"/>
    </row>
    <row r="26" ht="24.6" customHeight="1" spans="1:7">
      <c r="A26" s="49" t="s">
        <v>100</v>
      </c>
      <c r="B26" s="59"/>
      <c r="C26" s="59">
        <v>620</v>
      </c>
      <c r="D26" s="59">
        <v>572</v>
      </c>
      <c r="E26" s="44"/>
      <c r="F26" s="44">
        <f t="shared" si="3"/>
        <v>8.39160839160839</v>
      </c>
      <c r="G26" s="69"/>
    </row>
    <row r="27" ht="24.6" customHeight="1" spans="1:7">
      <c r="A27" s="49" t="s">
        <v>831</v>
      </c>
      <c r="B27" s="59"/>
      <c r="C27" s="59"/>
      <c r="D27" s="59"/>
      <c r="E27" s="44"/>
      <c r="F27" s="44"/>
      <c r="G27" s="69"/>
    </row>
    <row r="28" s="33" customFormat="1" ht="24.6" customHeight="1" spans="1:7">
      <c r="A28" s="52" t="s">
        <v>832</v>
      </c>
      <c r="B28" s="64">
        <f>B5+B21</f>
        <v>12800</v>
      </c>
      <c r="C28" s="64">
        <f t="shared" ref="C28:D28" si="5">C5+C21</f>
        <v>6530</v>
      </c>
      <c r="D28" s="64">
        <f t="shared" si="5"/>
        <v>7609</v>
      </c>
      <c r="E28" s="48">
        <f>(C28/B28)*100</f>
        <v>51.015625</v>
      </c>
      <c r="F28" s="48">
        <f>(C28-D28)/D28*100</f>
        <v>-14.1805756341175</v>
      </c>
      <c r="G28" s="52"/>
    </row>
  </sheetData>
  <mergeCells count="2">
    <mergeCell ref="A2:G2"/>
    <mergeCell ref="F3:G3"/>
  </mergeCells>
  <printOptions horizontalCentered="1"/>
  <pageMargins left="0.786805555555556" right="0.590277777777778" top="0.786805555555556" bottom="0.786805555555556" header="0.511805555555556" footer="0.590277777777778"/>
  <pageSetup paperSize="9" scale="95" orientation="portrait"/>
  <headerFooter alignWithMargins="0">
    <oddFooter>&amp;R&amp;"-"&amp;14  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29"/>
  <sheetViews>
    <sheetView workbookViewId="0">
      <selection activeCell="F21" sqref="F21"/>
    </sheetView>
  </sheetViews>
  <sheetFormatPr defaultColWidth="9" defaultRowHeight="14.25" outlineLevelCol="6"/>
  <cols>
    <col min="1" max="1" width="35.6333333333333" style="35" customWidth="1"/>
    <col min="2" max="2" width="13.25" style="35" customWidth="1"/>
    <col min="3" max="3" width="14.6333333333333" style="35" customWidth="1"/>
    <col min="4" max="4" width="16.1333333333333" style="35" customWidth="1"/>
    <col min="5" max="6" width="16.1333333333333" style="71" customWidth="1"/>
    <col min="7" max="7" width="16.3833333333333" style="35" customWidth="1"/>
    <col min="8" max="16384" width="9" style="35"/>
  </cols>
  <sheetData>
    <row r="1" ht="19.5" customHeight="1" spans="1:1">
      <c r="A1" s="7" t="s">
        <v>833</v>
      </c>
    </row>
    <row r="2" ht="27" spans="1:7">
      <c r="A2" s="56" t="s">
        <v>53</v>
      </c>
      <c r="B2" s="56"/>
      <c r="C2" s="56"/>
      <c r="D2" s="56"/>
      <c r="E2" s="72"/>
      <c r="F2" s="72"/>
      <c r="G2" s="56"/>
    </row>
    <row r="3" ht="15" customHeight="1" spans="1:7">
      <c r="A3" s="56"/>
      <c r="B3" s="56"/>
      <c r="C3" s="56"/>
      <c r="D3" s="56"/>
      <c r="E3" s="72"/>
      <c r="F3" s="72"/>
      <c r="G3" s="54" t="s">
        <v>71</v>
      </c>
    </row>
    <row r="4" s="55" customFormat="1" ht="33" customHeight="1" spans="1:7">
      <c r="A4" s="57" t="s">
        <v>572</v>
      </c>
      <c r="B4" s="57" t="s">
        <v>812</v>
      </c>
      <c r="C4" s="57" t="s">
        <v>834</v>
      </c>
      <c r="D4" s="57" t="s">
        <v>814</v>
      </c>
      <c r="E4" s="41" t="s">
        <v>835</v>
      </c>
      <c r="F4" s="41" t="s">
        <v>836</v>
      </c>
      <c r="G4" s="57" t="s">
        <v>685</v>
      </c>
    </row>
    <row r="5" ht="17" customHeight="1" spans="1:7">
      <c r="A5" s="58" t="s">
        <v>107</v>
      </c>
      <c r="B5" s="59">
        <v>18048</v>
      </c>
      <c r="C5" s="59">
        <v>6647</v>
      </c>
      <c r="D5" s="59">
        <v>13683</v>
      </c>
      <c r="E5" s="60">
        <f>C5/B5*100</f>
        <v>36.8295656028369</v>
      </c>
      <c r="F5" s="60">
        <f>(C5-D5)/D5*100</f>
        <v>-51.4214718994373</v>
      </c>
      <c r="G5" s="61"/>
    </row>
    <row r="6" ht="17" customHeight="1" spans="1:7">
      <c r="A6" s="58" t="s">
        <v>108</v>
      </c>
      <c r="B6" s="59"/>
      <c r="C6" s="59"/>
      <c r="D6" s="59"/>
      <c r="E6" s="60"/>
      <c r="F6" s="60"/>
      <c r="G6" s="61"/>
    </row>
    <row r="7" ht="17" customHeight="1" spans="1:7">
      <c r="A7" s="58" t="s">
        <v>109</v>
      </c>
      <c r="B7" s="59"/>
      <c r="C7" s="59"/>
      <c r="D7" s="59"/>
      <c r="E7" s="60"/>
      <c r="F7" s="60"/>
      <c r="G7" s="61"/>
    </row>
    <row r="8" ht="17" customHeight="1" spans="1:7">
      <c r="A8" s="58" t="s">
        <v>110</v>
      </c>
      <c r="B8" s="59">
        <v>7073</v>
      </c>
      <c r="C8" s="59">
        <v>3504</v>
      </c>
      <c r="D8" s="59">
        <v>5041</v>
      </c>
      <c r="E8" s="60">
        <f t="shared" ref="E6:E28" si="0">C8/B8*100</f>
        <v>49.5405061501485</v>
      </c>
      <c r="F8" s="60">
        <f t="shared" ref="F6:F29" si="1">(C8-D8)/D8*100</f>
        <v>-30.4899821463995</v>
      </c>
      <c r="G8" s="61"/>
    </row>
    <row r="9" ht="17" customHeight="1" spans="1:7">
      <c r="A9" s="58" t="s">
        <v>111</v>
      </c>
      <c r="B9" s="59">
        <v>34019</v>
      </c>
      <c r="C9" s="59">
        <v>16540</v>
      </c>
      <c r="D9" s="59">
        <v>16538</v>
      </c>
      <c r="E9" s="60">
        <f t="shared" si="0"/>
        <v>48.6198888856227</v>
      </c>
      <c r="F9" s="60">
        <f t="shared" si="1"/>
        <v>0.012093360744951</v>
      </c>
      <c r="G9" s="61"/>
    </row>
    <row r="10" ht="17" customHeight="1" spans="1:7">
      <c r="A10" s="58" t="s">
        <v>112</v>
      </c>
      <c r="B10" s="59">
        <v>168</v>
      </c>
      <c r="C10" s="59">
        <v>86</v>
      </c>
      <c r="D10" s="59">
        <v>131</v>
      </c>
      <c r="E10" s="60">
        <f t="shared" si="0"/>
        <v>51.1904761904762</v>
      </c>
      <c r="F10" s="60">
        <f t="shared" si="1"/>
        <v>-34.3511450381679</v>
      </c>
      <c r="G10" s="61"/>
    </row>
    <row r="11" ht="17" customHeight="1" spans="1:7">
      <c r="A11" s="58" t="s">
        <v>113</v>
      </c>
      <c r="B11" s="59">
        <v>2388</v>
      </c>
      <c r="C11" s="59">
        <v>1564</v>
      </c>
      <c r="D11" s="59">
        <v>1465</v>
      </c>
      <c r="E11" s="60">
        <f t="shared" si="0"/>
        <v>65.4941373534338</v>
      </c>
      <c r="F11" s="60">
        <f t="shared" si="1"/>
        <v>6.75767918088737</v>
      </c>
      <c r="G11" s="61"/>
    </row>
    <row r="12" ht="17" customHeight="1" spans="1:7">
      <c r="A12" s="58" t="s">
        <v>114</v>
      </c>
      <c r="B12" s="59">
        <v>40001</v>
      </c>
      <c r="C12" s="59">
        <v>31893</v>
      </c>
      <c r="D12" s="59">
        <v>27899</v>
      </c>
      <c r="E12" s="60">
        <f t="shared" si="0"/>
        <v>79.7305067373316</v>
      </c>
      <c r="F12" s="60">
        <f t="shared" si="1"/>
        <v>14.3159253019821</v>
      </c>
      <c r="G12" s="61"/>
    </row>
    <row r="13" ht="17" customHeight="1" spans="1:7">
      <c r="A13" s="58" t="s">
        <v>115</v>
      </c>
      <c r="B13" s="59">
        <f>22955+2776+3000</f>
        <v>28731</v>
      </c>
      <c r="C13" s="59">
        <v>10920</v>
      </c>
      <c r="D13" s="59">
        <v>26164</v>
      </c>
      <c r="E13" s="60">
        <f t="shared" si="0"/>
        <v>38.0077268455675</v>
      </c>
      <c r="F13" s="60">
        <f t="shared" si="1"/>
        <v>-58.263262498089</v>
      </c>
      <c r="G13" s="61"/>
    </row>
    <row r="14" ht="17" customHeight="1" spans="1:7">
      <c r="A14" s="58" t="s">
        <v>116</v>
      </c>
      <c r="B14" s="59">
        <f>9464+7</f>
        <v>9471</v>
      </c>
      <c r="C14" s="59">
        <v>8201</v>
      </c>
      <c r="D14" s="59">
        <v>2236</v>
      </c>
      <c r="E14" s="60">
        <f t="shared" si="0"/>
        <v>86.5906451272305</v>
      </c>
      <c r="F14" s="60">
        <f t="shared" si="1"/>
        <v>266.771019677996</v>
      </c>
      <c r="G14" s="61"/>
    </row>
    <row r="15" ht="17" customHeight="1" spans="1:7">
      <c r="A15" s="58" t="s">
        <v>117</v>
      </c>
      <c r="B15" s="59">
        <v>6764</v>
      </c>
      <c r="C15" s="59">
        <v>1463</v>
      </c>
      <c r="D15" s="59">
        <v>10780</v>
      </c>
      <c r="E15" s="60">
        <f t="shared" si="0"/>
        <v>21.6292134831461</v>
      </c>
      <c r="F15" s="60">
        <f t="shared" si="1"/>
        <v>-86.4285714285714</v>
      </c>
      <c r="G15" s="61"/>
    </row>
    <row r="16" ht="17" customHeight="1" spans="1:7">
      <c r="A16" s="58" t="s">
        <v>118</v>
      </c>
      <c r="B16" s="59">
        <f>64392-3000</f>
        <v>61392</v>
      </c>
      <c r="C16" s="59">
        <v>47294</v>
      </c>
      <c r="D16" s="59">
        <v>25034</v>
      </c>
      <c r="E16" s="60">
        <f t="shared" si="0"/>
        <v>77.0360959082617</v>
      </c>
      <c r="F16" s="60">
        <f t="shared" si="1"/>
        <v>88.919070064712</v>
      </c>
      <c r="G16" s="61"/>
    </row>
    <row r="17" ht="17" customHeight="1" spans="1:7">
      <c r="A17" s="58" t="s">
        <v>119</v>
      </c>
      <c r="B17" s="59">
        <v>11790</v>
      </c>
      <c r="C17" s="59">
        <v>10121</v>
      </c>
      <c r="D17" s="59">
        <v>6435</v>
      </c>
      <c r="E17" s="60">
        <f t="shared" si="0"/>
        <v>85.843935538592</v>
      </c>
      <c r="F17" s="60">
        <f t="shared" si="1"/>
        <v>57.2804972804973</v>
      </c>
      <c r="G17" s="61"/>
    </row>
    <row r="18" ht="17" customHeight="1" spans="1:7">
      <c r="A18" s="58" t="s">
        <v>120</v>
      </c>
      <c r="B18" s="59">
        <v>1240</v>
      </c>
      <c r="C18" s="59">
        <v>353</v>
      </c>
      <c r="D18" s="59">
        <v>463</v>
      </c>
      <c r="E18" s="60">
        <f t="shared" si="0"/>
        <v>28.4677419354839</v>
      </c>
      <c r="F18" s="60">
        <f t="shared" si="1"/>
        <v>-23.7580993520518</v>
      </c>
      <c r="G18" s="61"/>
    </row>
    <row r="19" ht="17" customHeight="1" spans="1:7">
      <c r="A19" s="58" t="s">
        <v>121</v>
      </c>
      <c r="B19" s="59">
        <v>62</v>
      </c>
      <c r="C19" s="59">
        <v>617</v>
      </c>
      <c r="D19" s="59">
        <v>5</v>
      </c>
      <c r="E19" s="60">
        <f t="shared" si="0"/>
        <v>995.161290322581</v>
      </c>
      <c r="F19" s="60">
        <f t="shared" si="1"/>
        <v>12240</v>
      </c>
      <c r="G19" s="61"/>
    </row>
    <row r="20" ht="17" customHeight="1" spans="1:7">
      <c r="A20" s="58" t="s">
        <v>122</v>
      </c>
      <c r="B20" s="59"/>
      <c r="C20" s="59">
        <v>6</v>
      </c>
      <c r="D20" s="59">
        <v>6</v>
      </c>
      <c r="E20" s="60"/>
      <c r="F20" s="60">
        <f t="shared" si="1"/>
        <v>0</v>
      </c>
      <c r="G20" s="61"/>
    </row>
    <row r="21" ht="17" customHeight="1" spans="1:7">
      <c r="A21" s="62" t="s">
        <v>123</v>
      </c>
      <c r="B21" s="59"/>
      <c r="C21" s="59"/>
      <c r="D21" s="59"/>
      <c r="E21" s="60"/>
      <c r="F21" s="60"/>
      <c r="G21" s="61"/>
    </row>
    <row r="22" ht="17" customHeight="1" spans="1:7">
      <c r="A22" s="62" t="s">
        <v>124</v>
      </c>
      <c r="B22" s="63">
        <v>560</v>
      </c>
      <c r="C22" s="59">
        <v>405</v>
      </c>
      <c r="D22" s="59">
        <v>440</v>
      </c>
      <c r="E22" s="60">
        <f t="shared" si="0"/>
        <v>72.3214285714286</v>
      </c>
      <c r="F22" s="60">
        <f t="shared" si="1"/>
        <v>-7.95454545454545</v>
      </c>
      <c r="G22" s="61"/>
    </row>
    <row r="23" ht="17" customHeight="1" spans="1:7">
      <c r="A23" s="62" t="s">
        <v>125</v>
      </c>
      <c r="B23" s="63">
        <v>5417</v>
      </c>
      <c r="C23" s="59">
        <v>3126</v>
      </c>
      <c r="D23" s="59">
        <v>1719</v>
      </c>
      <c r="E23" s="60">
        <f t="shared" si="0"/>
        <v>57.7072180173528</v>
      </c>
      <c r="F23" s="60">
        <f t="shared" si="1"/>
        <v>81.8499127399651</v>
      </c>
      <c r="G23" s="61"/>
    </row>
    <row r="24" ht="17" customHeight="1" spans="1:7">
      <c r="A24" s="62" t="s">
        <v>126</v>
      </c>
      <c r="B24" s="63">
        <v>256</v>
      </c>
      <c r="C24" s="59">
        <v>101</v>
      </c>
      <c r="D24" s="59">
        <v>221</v>
      </c>
      <c r="E24" s="60">
        <f t="shared" si="0"/>
        <v>39.453125</v>
      </c>
      <c r="F24" s="60">
        <f t="shared" si="1"/>
        <v>-54.2986425339367</v>
      </c>
      <c r="G24" s="61"/>
    </row>
    <row r="25" ht="17" customHeight="1" spans="1:7">
      <c r="A25" s="62" t="s">
        <v>127</v>
      </c>
      <c r="B25" s="63">
        <v>2332</v>
      </c>
      <c r="C25" s="59">
        <v>716</v>
      </c>
      <c r="D25" s="59">
        <v>1224</v>
      </c>
      <c r="E25" s="60">
        <f t="shared" si="0"/>
        <v>30.7032590051458</v>
      </c>
      <c r="F25" s="60">
        <f t="shared" si="1"/>
        <v>-41.5032679738562</v>
      </c>
      <c r="G25" s="61"/>
    </row>
    <row r="26" ht="17" customHeight="1" spans="1:7">
      <c r="A26" s="62" t="s">
        <v>653</v>
      </c>
      <c r="B26" s="59">
        <v>4400</v>
      </c>
      <c r="C26" s="59">
        <v>67</v>
      </c>
      <c r="D26" s="59">
        <v>245</v>
      </c>
      <c r="E26" s="60">
        <f t="shared" si="0"/>
        <v>1.52272727272727</v>
      </c>
      <c r="F26" s="60">
        <f t="shared" si="1"/>
        <v>-72.6530612244898</v>
      </c>
      <c r="G26" s="61"/>
    </row>
    <row r="27" ht="17" customHeight="1" spans="1:7">
      <c r="A27" s="62" t="s">
        <v>654</v>
      </c>
      <c r="B27" s="59">
        <v>2300</v>
      </c>
      <c r="C27" s="59">
        <v>1400</v>
      </c>
      <c r="D27" s="59">
        <v>1297</v>
      </c>
      <c r="E27" s="60">
        <f t="shared" si="0"/>
        <v>60.8695652173913</v>
      </c>
      <c r="F27" s="60">
        <f t="shared" si="1"/>
        <v>7.9414032382421</v>
      </c>
      <c r="G27" s="61"/>
    </row>
    <row r="28" ht="17" customHeight="1" spans="1:7">
      <c r="A28" s="62" t="s">
        <v>655</v>
      </c>
      <c r="B28" s="59"/>
      <c r="C28" s="59"/>
      <c r="D28" s="59">
        <v>2</v>
      </c>
      <c r="E28" s="60"/>
      <c r="F28" s="60">
        <f t="shared" si="1"/>
        <v>-100</v>
      </c>
      <c r="G28" s="61"/>
    </row>
    <row r="29" s="33" customFormat="1" ht="17" customHeight="1" spans="1:7">
      <c r="A29" s="52" t="s">
        <v>837</v>
      </c>
      <c r="B29" s="64">
        <f>SUM(B5:B28)</f>
        <v>236412</v>
      </c>
      <c r="C29" s="64">
        <f>SUM(C5:C28)</f>
        <v>145024</v>
      </c>
      <c r="D29" s="64">
        <f>SUM(D5:D28)</f>
        <v>141028</v>
      </c>
      <c r="E29" s="65">
        <f>C29/B29*100</f>
        <v>61.3437558161176</v>
      </c>
      <c r="F29" s="65">
        <f t="shared" si="1"/>
        <v>2.83347987633661</v>
      </c>
      <c r="G29" s="66"/>
    </row>
  </sheetData>
  <mergeCells count="1">
    <mergeCell ref="A2:G2"/>
  </mergeCells>
  <printOptions horizontalCentered="1"/>
  <pageMargins left="0.590277777777778" right="0.590277777777778" top="0.786805555555556" bottom="0.786805555555556" header="0.511805555555556" footer="0.590277777777778"/>
  <pageSetup paperSize="9" orientation="landscape"/>
  <headerFooter alignWithMargins="0">
    <oddFooter>&amp;R &amp;"-"&amp;14 -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27"/>
  <sheetViews>
    <sheetView zoomScale="85" zoomScaleNormal="85" workbookViewId="0">
      <selection activeCell="E6" sqref="E5:E6"/>
    </sheetView>
  </sheetViews>
  <sheetFormatPr defaultColWidth="9" defaultRowHeight="14.25" outlineLevelCol="6"/>
  <cols>
    <col min="1" max="1" width="29.0083333333333" style="34" customWidth="1"/>
    <col min="2" max="2" width="10" style="35" customWidth="1"/>
    <col min="3" max="3" width="8.38333333333333" style="35" customWidth="1"/>
    <col min="4" max="4" width="10.8416666666667" style="35" customWidth="1"/>
    <col min="5" max="5" width="12.0166666666667" style="35" customWidth="1"/>
    <col min="6" max="6" width="9.40833333333333" style="35" customWidth="1"/>
    <col min="7" max="7" width="12.0166666666667" style="35" customWidth="1"/>
    <col min="8" max="16384" width="9" style="35"/>
  </cols>
  <sheetData>
    <row r="1" ht="20.25" customHeight="1" spans="1:1">
      <c r="A1" s="7" t="s">
        <v>838</v>
      </c>
    </row>
    <row r="2" ht="56" customHeight="1" spans="1:7">
      <c r="A2" s="67" t="s">
        <v>55</v>
      </c>
      <c r="B2" s="67"/>
      <c r="C2" s="67"/>
      <c r="D2" s="67"/>
      <c r="E2" s="67"/>
      <c r="F2" s="67"/>
      <c r="G2" s="67"/>
    </row>
    <row r="3" ht="45" customHeight="1" spans="1:7">
      <c r="A3" s="40" t="s">
        <v>572</v>
      </c>
      <c r="B3" s="40" t="s">
        <v>812</v>
      </c>
      <c r="C3" s="40" t="s">
        <v>813</v>
      </c>
      <c r="D3" s="40" t="s">
        <v>814</v>
      </c>
      <c r="E3" s="40" t="s">
        <v>815</v>
      </c>
      <c r="F3" s="40" t="s">
        <v>816</v>
      </c>
      <c r="G3" s="40" t="s">
        <v>685</v>
      </c>
    </row>
    <row r="4" ht="56.25" customHeight="1" spans="1:7">
      <c r="A4" s="68" t="s">
        <v>80</v>
      </c>
      <c r="B4" s="64">
        <f>SUM(B5:B19)</f>
        <v>10000</v>
      </c>
      <c r="C4" s="64">
        <f>SUM(C5:C19)</f>
        <v>3932</v>
      </c>
      <c r="D4" s="64">
        <f>SUM(D5:D19)</f>
        <v>4907</v>
      </c>
      <c r="E4" s="48">
        <f t="shared" ref="E4:E18" si="0">(C4/B4)*100</f>
        <v>39.32</v>
      </c>
      <c r="F4" s="48">
        <f>(C4-D4)/D4*100</f>
        <v>-19.869574077848</v>
      </c>
      <c r="G4" s="69"/>
    </row>
    <row r="5" ht="24" customHeight="1" spans="1:7">
      <c r="A5" s="49" t="s">
        <v>81</v>
      </c>
      <c r="B5" s="59">
        <v>4055</v>
      </c>
      <c r="C5" s="59">
        <v>1462</v>
      </c>
      <c r="D5" s="59">
        <v>2070</v>
      </c>
      <c r="E5" s="44">
        <f t="shared" si="0"/>
        <v>36.0542540073983</v>
      </c>
      <c r="F5" s="44">
        <f>(C5-D5)/D5*100</f>
        <v>-29.3719806763285</v>
      </c>
      <c r="G5" s="69"/>
    </row>
    <row r="6" ht="24" customHeight="1" spans="1:7">
      <c r="A6" s="49" t="s">
        <v>817</v>
      </c>
      <c r="B6" s="59">
        <v>400</v>
      </c>
      <c r="C6" s="59">
        <v>170</v>
      </c>
      <c r="D6" s="59">
        <v>133</v>
      </c>
      <c r="E6" s="44">
        <f t="shared" si="0"/>
        <v>42.5</v>
      </c>
      <c r="F6" s="44">
        <f t="shared" ref="F6:F16" si="1">(C6-D6)/D6*100</f>
        <v>27.8195488721804</v>
      </c>
      <c r="G6" s="69"/>
    </row>
    <row r="7" ht="24" customHeight="1" spans="1:7">
      <c r="A7" s="49" t="s">
        <v>818</v>
      </c>
      <c r="B7" s="59">
        <v>200</v>
      </c>
      <c r="C7" s="59">
        <v>119</v>
      </c>
      <c r="D7" s="59">
        <v>62</v>
      </c>
      <c r="E7" s="44">
        <f t="shared" si="0"/>
        <v>59.5</v>
      </c>
      <c r="F7" s="44">
        <f t="shared" si="1"/>
        <v>91.9354838709677</v>
      </c>
      <c r="G7" s="69"/>
    </row>
    <row r="8" ht="24" customHeight="1" spans="1:7">
      <c r="A8" s="49" t="s">
        <v>819</v>
      </c>
      <c r="B8" s="70">
        <v>500</v>
      </c>
      <c r="C8" s="59">
        <v>70</v>
      </c>
      <c r="D8" s="59">
        <v>207</v>
      </c>
      <c r="E8" s="44">
        <f t="shared" si="0"/>
        <v>14</v>
      </c>
      <c r="F8" s="44">
        <f t="shared" si="1"/>
        <v>-66.1835748792271</v>
      </c>
      <c r="G8" s="69"/>
    </row>
    <row r="9" ht="24" customHeight="1" spans="1:7">
      <c r="A9" s="49" t="s">
        <v>820</v>
      </c>
      <c r="B9" s="70">
        <v>600</v>
      </c>
      <c r="C9" s="59">
        <v>229</v>
      </c>
      <c r="D9" s="59">
        <v>316</v>
      </c>
      <c r="E9" s="44">
        <f t="shared" si="0"/>
        <v>38.1666666666667</v>
      </c>
      <c r="F9" s="44">
        <f t="shared" si="1"/>
        <v>-27.5316455696203</v>
      </c>
      <c r="G9" s="69"/>
    </row>
    <row r="10" ht="24" customHeight="1" spans="1:7">
      <c r="A10" s="49" t="s">
        <v>821</v>
      </c>
      <c r="B10" s="70">
        <v>550</v>
      </c>
      <c r="C10" s="59">
        <v>387</v>
      </c>
      <c r="D10" s="59">
        <v>272</v>
      </c>
      <c r="E10" s="44">
        <f t="shared" si="0"/>
        <v>70.3636363636364</v>
      </c>
      <c r="F10" s="44">
        <f t="shared" si="1"/>
        <v>42.2794117647059</v>
      </c>
      <c r="G10" s="69"/>
    </row>
    <row r="11" ht="24" customHeight="1" spans="1:7">
      <c r="A11" s="49" t="s">
        <v>822</v>
      </c>
      <c r="B11" s="70">
        <v>180</v>
      </c>
      <c r="C11" s="59">
        <v>92</v>
      </c>
      <c r="D11" s="59">
        <v>83</v>
      </c>
      <c r="E11" s="44">
        <f t="shared" si="0"/>
        <v>51.1111111111111</v>
      </c>
      <c r="F11" s="44">
        <f t="shared" si="1"/>
        <v>10.8433734939759</v>
      </c>
      <c r="G11" s="69"/>
    </row>
    <row r="12" ht="24" customHeight="1" spans="1:7">
      <c r="A12" s="49" t="s">
        <v>823</v>
      </c>
      <c r="B12" s="70">
        <v>360</v>
      </c>
      <c r="C12" s="59">
        <v>242</v>
      </c>
      <c r="D12" s="59">
        <v>222</v>
      </c>
      <c r="E12" s="44">
        <f t="shared" si="0"/>
        <v>67.2222222222222</v>
      </c>
      <c r="F12" s="44">
        <f t="shared" si="1"/>
        <v>9.00900900900901</v>
      </c>
      <c r="G12" s="69"/>
    </row>
    <row r="13" ht="24" customHeight="1" spans="1:7">
      <c r="A13" s="49" t="s">
        <v>824</v>
      </c>
      <c r="B13" s="70">
        <v>800</v>
      </c>
      <c r="C13" s="59">
        <v>357</v>
      </c>
      <c r="D13" s="59">
        <v>514</v>
      </c>
      <c r="E13" s="44">
        <f t="shared" si="0"/>
        <v>44.625</v>
      </c>
      <c r="F13" s="44">
        <f t="shared" si="1"/>
        <v>-30.5447470817121</v>
      </c>
      <c r="G13" s="69"/>
    </row>
    <row r="14" ht="24" customHeight="1" spans="1:7">
      <c r="A14" s="49" t="s">
        <v>825</v>
      </c>
      <c r="B14" s="70">
        <v>550</v>
      </c>
      <c r="C14" s="59">
        <v>293</v>
      </c>
      <c r="D14" s="59">
        <v>290</v>
      </c>
      <c r="E14" s="44">
        <f t="shared" si="0"/>
        <v>53.2727272727273</v>
      </c>
      <c r="F14" s="44">
        <f t="shared" si="1"/>
        <v>1.03448275862069</v>
      </c>
      <c r="G14" s="69"/>
    </row>
    <row r="15" ht="24" customHeight="1" spans="1:7">
      <c r="A15" s="49" t="s">
        <v>826</v>
      </c>
      <c r="B15" s="70">
        <v>100</v>
      </c>
      <c r="C15" s="59">
        <v>141</v>
      </c>
      <c r="D15" s="59">
        <v>45</v>
      </c>
      <c r="E15" s="44">
        <f t="shared" si="0"/>
        <v>141</v>
      </c>
      <c r="F15" s="44">
        <f t="shared" si="1"/>
        <v>213.333333333333</v>
      </c>
      <c r="G15" s="69"/>
    </row>
    <row r="16" ht="24" customHeight="1" spans="1:7">
      <c r="A16" s="49" t="s">
        <v>827</v>
      </c>
      <c r="B16" s="70">
        <v>1200</v>
      </c>
      <c r="C16" s="59">
        <v>332</v>
      </c>
      <c r="D16" s="59">
        <v>692</v>
      </c>
      <c r="E16" s="44">
        <f t="shared" si="0"/>
        <v>27.6666666666667</v>
      </c>
      <c r="F16" s="44">
        <f t="shared" si="1"/>
        <v>-52.0231213872832</v>
      </c>
      <c r="G16" s="69"/>
    </row>
    <row r="17" ht="24" customHeight="1" spans="1:7">
      <c r="A17" s="49" t="s">
        <v>828</v>
      </c>
      <c r="B17" s="70">
        <v>500</v>
      </c>
      <c r="C17" s="59">
        <v>37</v>
      </c>
      <c r="D17" s="59"/>
      <c r="E17" s="44">
        <f t="shared" si="0"/>
        <v>7.4</v>
      </c>
      <c r="F17" s="44"/>
      <c r="G17" s="69"/>
    </row>
    <row r="18" ht="24" customHeight="1" spans="1:7">
      <c r="A18" s="49" t="s">
        <v>94</v>
      </c>
      <c r="B18" s="70">
        <v>5</v>
      </c>
      <c r="C18" s="59">
        <v>1</v>
      </c>
      <c r="D18" s="59">
        <v>1</v>
      </c>
      <c r="E18" s="44">
        <f t="shared" si="0"/>
        <v>20</v>
      </c>
      <c r="F18" s="44">
        <f>(C18-D18)/D18*100</f>
        <v>0</v>
      </c>
      <c r="G18" s="69"/>
    </row>
    <row r="19" ht="24" customHeight="1" spans="1:7">
      <c r="A19" s="49" t="s">
        <v>829</v>
      </c>
      <c r="B19" s="59"/>
      <c r="C19" s="59"/>
      <c r="D19" s="59"/>
      <c r="E19" s="48"/>
      <c r="F19" s="44"/>
      <c r="G19" s="69"/>
    </row>
    <row r="20" ht="24" customHeight="1" spans="1:7">
      <c r="A20" s="68" t="s">
        <v>95</v>
      </c>
      <c r="B20" s="64">
        <f>SUM(B21:B26)</f>
        <v>2800</v>
      </c>
      <c r="C20" s="64">
        <f>SUM(C21:C26)</f>
        <v>2598</v>
      </c>
      <c r="D20" s="64">
        <f>SUM(D21:D26)</f>
        <v>2702</v>
      </c>
      <c r="E20" s="48">
        <f>(C20/B20)*100</f>
        <v>92.7857142857143</v>
      </c>
      <c r="F20" s="48">
        <f t="shared" ref="F20:F25" si="2">(C20-D20)/D20*100</f>
        <v>-3.84900074019245</v>
      </c>
      <c r="G20" s="69"/>
    </row>
    <row r="21" ht="24" customHeight="1" spans="1:7">
      <c r="A21" s="49" t="s">
        <v>96</v>
      </c>
      <c r="B21" s="59">
        <v>950</v>
      </c>
      <c r="C21" s="59">
        <v>510</v>
      </c>
      <c r="D21" s="59">
        <v>301</v>
      </c>
      <c r="E21" s="44">
        <f t="shared" ref="E21:E24" si="3">(C21/B21)*100</f>
        <v>53.6842105263158</v>
      </c>
      <c r="F21" s="44">
        <f t="shared" si="2"/>
        <v>69.4352159468439</v>
      </c>
      <c r="G21" s="69"/>
    </row>
    <row r="22" ht="24" customHeight="1" spans="1:7">
      <c r="A22" s="49" t="s">
        <v>97</v>
      </c>
      <c r="B22" s="59">
        <v>700</v>
      </c>
      <c r="C22" s="59">
        <v>76</v>
      </c>
      <c r="D22" s="59">
        <v>954</v>
      </c>
      <c r="E22" s="44">
        <f t="shared" si="3"/>
        <v>10.8571428571429</v>
      </c>
      <c r="F22" s="44">
        <f t="shared" si="2"/>
        <v>-92.0335429769392</v>
      </c>
      <c r="G22" s="69"/>
    </row>
    <row r="23" ht="24" customHeight="1" spans="1:7">
      <c r="A23" s="49" t="s">
        <v>98</v>
      </c>
      <c r="B23" s="59">
        <v>650</v>
      </c>
      <c r="C23" s="59">
        <v>689</v>
      </c>
      <c r="D23" s="59">
        <v>530</v>
      </c>
      <c r="E23" s="44">
        <f t="shared" si="3"/>
        <v>106</v>
      </c>
      <c r="F23" s="44">
        <f t="shared" si="2"/>
        <v>30</v>
      </c>
      <c r="G23" s="69"/>
    </row>
    <row r="24" ht="24" customHeight="1" spans="1:7">
      <c r="A24" s="49" t="s">
        <v>830</v>
      </c>
      <c r="B24" s="59">
        <v>500</v>
      </c>
      <c r="C24" s="59">
        <v>703</v>
      </c>
      <c r="D24" s="59">
        <v>345</v>
      </c>
      <c r="E24" s="44">
        <f t="shared" si="3"/>
        <v>140.6</v>
      </c>
      <c r="F24" s="44">
        <f t="shared" si="2"/>
        <v>103.768115942029</v>
      </c>
      <c r="G24" s="69"/>
    </row>
    <row r="25" ht="24" customHeight="1" spans="1:7">
      <c r="A25" s="49" t="s">
        <v>100</v>
      </c>
      <c r="B25" s="59"/>
      <c r="C25" s="59">
        <v>620</v>
      </c>
      <c r="D25" s="59">
        <v>572</v>
      </c>
      <c r="E25" s="44"/>
      <c r="F25" s="44">
        <f t="shared" si="2"/>
        <v>8.39160839160839</v>
      </c>
      <c r="G25" s="69"/>
    </row>
    <row r="26" ht="24" customHeight="1" spans="1:7">
      <c r="A26" s="49" t="s">
        <v>831</v>
      </c>
      <c r="B26" s="59"/>
      <c r="C26" s="59"/>
      <c r="D26" s="59"/>
      <c r="E26" s="44"/>
      <c r="F26" s="44"/>
      <c r="G26" s="69"/>
    </row>
    <row r="27" ht="24" customHeight="1" spans="1:7">
      <c r="A27" s="52" t="s">
        <v>832</v>
      </c>
      <c r="B27" s="64">
        <f>B4+B20</f>
        <v>12800</v>
      </c>
      <c r="C27" s="64">
        <f t="shared" ref="C27:D27" si="4">C4+C20</f>
        <v>6530</v>
      </c>
      <c r="D27" s="64">
        <f t="shared" si="4"/>
        <v>7609</v>
      </c>
      <c r="E27" s="48">
        <f>(C27/B27)*100</f>
        <v>51.015625</v>
      </c>
      <c r="F27" s="48">
        <f>(C27-D27)/D27*100</f>
        <v>-14.1805756341175</v>
      </c>
      <c r="G27" s="52"/>
    </row>
  </sheetData>
  <mergeCells count="1">
    <mergeCell ref="A2:G2"/>
  </mergeCells>
  <printOptions horizontalCentered="1"/>
  <pageMargins left="0.590277777777778" right="0.590277777777778" top="0.786805555555556" bottom="0.786805555555556" header="0.511805555555556" footer="0.590277777777778"/>
  <pageSetup paperSize="9" orientation="portrait" horizontalDpi="600"/>
  <headerFooter alignWithMargins="0">
    <oddFooter>&amp;R &amp;"-"&amp;14 -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30"/>
  <sheetViews>
    <sheetView workbookViewId="0">
      <selection activeCell="F20" sqref="F20"/>
    </sheetView>
  </sheetViews>
  <sheetFormatPr defaultColWidth="9" defaultRowHeight="14.25" outlineLevelCol="6"/>
  <cols>
    <col min="1" max="1" width="40.5" style="35" customWidth="1"/>
    <col min="2" max="2" width="13.6333333333333" style="35" customWidth="1"/>
    <col min="3" max="3" width="12.6333333333333" style="35" customWidth="1"/>
    <col min="4" max="4" width="15.5" style="35" customWidth="1"/>
    <col min="5" max="5" width="15.25" style="35" customWidth="1"/>
    <col min="6" max="6" width="16.3833333333333" style="35" customWidth="1"/>
    <col min="7" max="7" width="14.8833333333333" style="35" customWidth="1"/>
    <col min="8" max="16384" width="9" style="35"/>
  </cols>
  <sheetData>
    <row r="1" ht="19.5" customHeight="1" spans="1:1">
      <c r="A1" s="7" t="s">
        <v>839</v>
      </c>
    </row>
    <row r="2" ht="27" spans="1:7">
      <c r="A2" s="56" t="s">
        <v>57</v>
      </c>
      <c r="B2" s="56"/>
      <c r="C2" s="56"/>
      <c r="D2" s="56"/>
      <c r="E2" s="56"/>
      <c r="F2" s="56"/>
      <c r="G2" s="56"/>
    </row>
    <row r="3" ht="18" customHeight="1" spans="1:7">
      <c r="A3" s="56"/>
      <c r="B3" s="56"/>
      <c r="C3" s="56"/>
      <c r="D3" s="56"/>
      <c r="E3" s="56"/>
      <c r="F3" s="56"/>
      <c r="G3" s="54" t="s">
        <v>71</v>
      </c>
    </row>
    <row r="4" s="55" customFormat="1" ht="33.95" customHeight="1" spans="1:7">
      <c r="A4" s="57" t="s">
        <v>572</v>
      </c>
      <c r="B4" s="57" t="s">
        <v>812</v>
      </c>
      <c r="C4" s="57" t="s">
        <v>834</v>
      </c>
      <c r="D4" s="57" t="s">
        <v>814</v>
      </c>
      <c r="E4" s="41" t="s">
        <v>835</v>
      </c>
      <c r="F4" s="41" t="s">
        <v>836</v>
      </c>
      <c r="G4" s="57" t="s">
        <v>685</v>
      </c>
    </row>
    <row r="5" ht="18" customHeight="1" spans="1:7">
      <c r="A5" s="58" t="s">
        <v>107</v>
      </c>
      <c r="B5" s="59">
        <v>18048</v>
      </c>
      <c r="C5" s="59">
        <v>6647</v>
      </c>
      <c r="D5" s="59">
        <v>13683</v>
      </c>
      <c r="E5" s="60">
        <f>C5/B5*100</f>
        <v>36.8295656028369</v>
      </c>
      <c r="F5" s="60">
        <f>(C5-D5)/D5*100</f>
        <v>-51.4214718994373</v>
      </c>
      <c r="G5" s="61"/>
    </row>
    <row r="6" ht="18" customHeight="1" spans="1:7">
      <c r="A6" s="58" t="s">
        <v>108</v>
      </c>
      <c r="B6" s="59"/>
      <c r="C6" s="59"/>
      <c r="D6" s="59"/>
      <c r="E6" s="60"/>
      <c r="F6" s="60"/>
      <c r="G6" s="61"/>
    </row>
    <row r="7" ht="18" customHeight="1" spans="1:7">
      <c r="A7" s="58" t="s">
        <v>109</v>
      </c>
      <c r="B7" s="59"/>
      <c r="C7" s="59"/>
      <c r="D7" s="59"/>
      <c r="E7" s="60"/>
      <c r="F7" s="60"/>
      <c r="G7" s="61"/>
    </row>
    <row r="8" ht="18" customHeight="1" spans="1:7">
      <c r="A8" s="58" t="s">
        <v>110</v>
      </c>
      <c r="B8" s="59">
        <v>7073</v>
      </c>
      <c r="C8" s="59">
        <v>3504</v>
      </c>
      <c r="D8" s="59">
        <v>5041</v>
      </c>
      <c r="E8" s="60">
        <f t="shared" ref="E8:E27" si="0">C8/B8*100</f>
        <v>49.5405061501485</v>
      </c>
      <c r="F8" s="60">
        <f t="shared" ref="F8:F29" si="1">(C8-D8)/D8*100</f>
        <v>-30.4899821463995</v>
      </c>
      <c r="G8" s="61"/>
    </row>
    <row r="9" ht="18" customHeight="1" spans="1:7">
      <c r="A9" s="58" t="s">
        <v>111</v>
      </c>
      <c r="B9" s="59">
        <v>34019</v>
      </c>
      <c r="C9" s="59">
        <v>16540</v>
      </c>
      <c r="D9" s="59">
        <v>16538</v>
      </c>
      <c r="E9" s="60">
        <f t="shared" si="0"/>
        <v>48.6198888856227</v>
      </c>
      <c r="F9" s="60">
        <f t="shared" si="1"/>
        <v>0.012093360744951</v>
      </c>
      <c r="G9" s="61"/>
    </row>
    <row r="10" ht="18" customHeight="1" spans="1:7">
      <c r="A10" s="58" t="s">
        <v>112</v>
      </c>
      <c r="B10" s="59">
        <v>168</v>
      </c>
      <c r="C10" s="59">
        <v>86</v>
      </c>
      <c r="D10" s="59">
        <v>131</v>
      </c>
      <c r="E10" s="60">
        <f t="shared" si="0"/>
        <v>51.1904761904762</v>
      </c>
      <c r="F10" s="60">
        <f t="shared" si="1"/>
        <v>-34.3511450381679</v>
      </c>
      <c r="G10" s="61"/>
    </row>
    <row r="11" ht="18" customHeight="1" spans="1:7">
      <c r="A11" s="58" t="s">
        <v>113</v>
      </c>
      <c r="B11" s="59">
        <v>2388</v>
      </c>
      <c r="C11" s="59">
        <v>1564</v>
      </c>
      <c r="D11" s="59">
        <v>1465</v>
      </c>
      <c r="E11" s="60">
        <f t="shared" si="0"/>
        <v>65.4941373534338</v>
      </c>
      <c r="F11" s="60">
        <f t="shared" si="1"/>
        <v>6.75767918088737</v>
      </c>
      <c r="G11" s="61"/>
    </row>
    <row r="12" ht="18" customHeight="1" spans="1:7">
      <c r="A12" s="58" t="s">
        <v>114</v>
      </c>
      <c r="B12" s="59">
        <v>40001</v>
      </c>
      <c r="C12" s="59">
        <v>31893</v>
      </c>
      <c r="D12" s="59">
        <v>27899</v>
      </c>
      <c r="E12" s="60">
        <f t="shared" si="0"/>
        <v>79.7305067373316</v>
      </c>
      <c r="F12" s="60">
        <f t="shared" si="1"/>
        <v>14.3159253019821</v>
      </c>
      <c r="G12" s="61"/>
    </row>
    <row r="13" ht="18" customHeight="1" spans="1:7">
      <c r="A13" s="58" t="s">
        <v>115</v>
      </c>
      <c r="B13" s="59">
        <f>22955+2776+3000</f>
        <v>28731</v>
      </c>
      <c r="C13" s="59">
        <v>10920</v>
      </c>
      <c r="D13" s="59">
        <v>26164</v>
      </c>
      <c r="E13" s="60">
        <f t="shared" si="0"/>
        <v>38.0077268455675</v>
      </c>
      <c r="F13" s="60">
        <f t="shared" si="1"/>
        <v>-58.263262498089</v>
      </c>
      <c r="G13" s="61"/>
    </row>
    <row r="14" ht="18" customHeight="1" spans="1:7">
      <c r="A14" s="58" t="s">
        <v>116</v>
      </c>
      <c r="B14" s="59">
        <f>9464+7</f>
        <v>9471</v>
      </c>
      <c r="C14" s="59">
        <v>8201</v>
      </c>
      <c r="D14" s="59">
        <v>2236</v>
      </c>
      <c r="E14" s="60">
        <f t="shared" si="0"/>
        <v>86.5906451272305</v>
      </c>
      <c r="F14" s="60">
        <f t="shared" si="1"/>
        <v>266.771019677996</v>
      </c>
      <c r="G14" s="61"/>
    </row>
    <row r="15" ht="18" customHeight="1" spans="1:7">
      <c r="A15" s="58" t="s">
        <v>117</v>
      </c>
      <c r="B15" s="59">
        <v>6764</v>
      </c>
      <c r="C15" s="59">
        <v>1463</v>
      </c>
      <c r="D15" s="59">
        <v>10780</v>
      </c>
      <c r="E15" s="60">
        <f t="shared" si="0"/>
        <v>21.6292134831461</v>
      </c>
      <c r="F15" s="60">
        <f t="shared" si="1"/>
        <v>-86.4285714285714</v>
      </c>
      <c r="G15" s="61"/>
    </row>
    <row r="16" ht="18" customHeight="1" spans="1:7">
      <c r="A16" s="58" t="s">
        <v>118</v>
      </c>
      <c r="B16" s="59">
        <f>64392-3000</f>
        <v>61392</v>
      </c>
      <c r="C16" s="59">
        <v>47294</v>
      </c>
      <c r="D16" s="59">
        <v>25034</v>
      </c>
      <c r="E16" s="60">
        <f t="shared" si="0"/>
        <v>77.0360959082617</v>
      </c>
      <c r="F16" s="60">
        <f t="shared" si="1"/>
        <v>88.919070064712</v>
      </c>
      <c r="G16" s="61"/>
    </row>
    <row r="17" ht="18" customHeight="1" spans="1:7">
      <c r="A17" s="58" t="s">
        <v>119</v>
      </c>
      <c r="B17" s="59">
        <v>11790</v>
      </c>
      <c r="C17" s="59">
        <v>10121</v>
      </c>
      <c r="D17" s="59">
        <v>6435</v>
      </c>
      <c r="E17" s="60">
        <f t="shared" si="0"/>
        <v>85.843935538592</v>
      </c>
      <c r="F17" s="60">
        <f t="shared" si="1"/>
        <v>57.2804972804973</v>
      </c>
      <c r="G17" s="61"/>
    </row>
    <row r="18" ht="18" customHeight="1" spans="1:7">
      <c r="A18" s="58" t="s">
        <v>120</v>
      </c>
      <c r="B18" s="59">
        <v>1240</v>
      </c>
      <c r="C18" s="59">
        <v>353</v>
      </c>
      <c r="D18" s="59">
        <v>463</v>
      </c>
      <c r="E18" s="60">
        <f t="shared" si="0"/>
        <v>28.4677419354839</v>
      </c>
      <c r="F18" s="60">
        <f t="shared" si="1"/>
        <v>-23.7580993520518</v>
      </c>
      <c r="G18" s="61"/>
    </row>
    <row r="19" ht="18" customHeight="1" spans="1:7">
      <c r="A19" s="58" t="s">
        <v>121</v>
      </c>
      <c r="B19" s="59">
        <v>62</v>
      </c>
      <c r="C19" s="59">
        <v>617</v>
      </c>
      <c r="D19" s="59">
        <v>5</v>
      </c>
      <c r="E19" s="60">
        <f t="shared" si="0"/>
        <v>995.161290322581</v>
      </c>
      <c r="F19" s="60">
        <f t="shared" si="1"/>
        <v>12240</v>
      </c>
      <c r="G19" s="61"/>
    </row>
    <row r="20" ht="18" customHeight="1" spans="1:7">
      <c r="A20" s="58" t="s">
        <v>122</v>
      </c>
      <c r="B20" s="59"/>
      <c r="C20" s="59">
        <v>6</v>
      </c>
      <c r="D20" s="59">
        <v>6</v>
      </c>
      <c r="E20" s="60"/>
      <c r="F20" s="60"/>
      <c r="G20" s="61"/>
    </row>
    <row r="21" ht="18" customHeight="1" spans="1:7">
      <c r="A21" s="62" t="s">
        <v>123</v>
      </c>
      <c r="B21" s="59"/>
      <c r="C21" s="59"/>
      <c r="D21" s="59"/>
      <c r="E21" s="60"/>
      <c r="F21" s="60"/>
      <c r="G21" s="61"/>
    </row>
    <row r="22" ht="18" customHeight="1" spans="1:7">
      <c r="A22" s="62" t="s">
        <v>124</v>
      </c>
      <c r="B22" s="63">
        <v>560</v>
      </c>
      <c r="C22" s="59">
        <v>405</v>
      </c>
      <c r="D22" s="59">
        <v>440</v>
      </c>
      <c r="E22" s="60">
        <f t="shared" si="0"/>
        <v>72.3214285714286</v>
      </c>
      <c r="F22" s="60">
        <f t="shared" si="1"/>
        <v>-7.95454545454545</v>
      </c>
      <c r="G22" s="61"/>
    </row>
    <row r="23" ht="18" customHeight="1" spans="1:7">
      <c r="A23" s="62" t="s">
        <v>125</v>
      </c>
      <c r="B23" s="63">
        <v>5417</v>
      </c>
      <c r="C23" s="59">
        <v>3126</v>
      </c>
      <c r="D23" s="59">
        <v>1719</v>
      </c>
      <c r="E23" s="60">
        <f t="shared" si="0"/>
        <v>57.7072180173528</v>
      </c>
      <c r="F23" s="60">
        <f t="shared" si="1"/>
        <v>81.8499127399651</v>
      </c>
      <c r="G23" s="61"/>
    </row>
    <row r="24" ht="18" customHeight="1" spans="1:7">
      <c r="A24" s="62" t="s">
        <v>126</v>
      </c>
      <c r="B24" s="63">
        <v>256</v>
      </c>
      <c r="C24" s="59">
        <v>101</v>
      </c>
      <c r="D24" s="59">
        <v>221</v>
      </c>
      <c r="E24" s="60">
        <f t="shared" si="0"/>
        <v>39.453125</v>
      </c>
      <c r="F24" s="60">
        <f t="shared" si="1"/>
        <v>-54.2986425339367</v>
      </c>
      <c r="G24" s="61"/>
    </row>
    <row r="25" ht="18" customHeight="1" spans="1:7">
      <c r="A25" s="62" t="s">
        <v>127</v>
      </c>
      <c r="B25" s="63">
        <v>2332</v>
      </c>
      <c r="C25" s="59">
        <v>716</v>
      </c>
      <c r="D25" s="59">
        <v>1224</v>
      </c>
      <c r="E25" s="60">
        <f t="shared" si="0"/>
        <v>30.7032590051458</v>
      </c>
      <c r="F25" s="60">
        <f t="shared" si="1"/>
        <v>-41.5032679738562</v>
      </c>
      <c r="G25" s="61"/>
    </row>
    <row r="26" ht="18" customHeight="1" spans="1:7">
      <c r="A26" s="62" t="s">
        <v>653</v>
      </c>
      <c r="B26" s="59">
        <v>4400</v>
      </c>
      <c r="C26" s="59">
        <v>67</v>
      </c>
      <c r="D26" s="59">
        <v>245</v>
      </c>
      <c r="E26" s="60">
        <f t="shared" si="0"/>
        <v>1.52272727272727</v>
      </c>
      <c r="F26" s="60">
        <f t="shared" si="1"/>
        <v>-72.6530612244898</v>
      </c>
      <c r="G26" s="61"/>
    </row>
    <row r="27" ht="18" customHeight="1" spans="1:7">
      <c r="A27" s="62" t="s">
        <v>654</v>
      </c>
      <c r="B27" s="59">
        <v>2300</v>
      </c>
      <c r="C27" s="59">
        <v>1400</v>
      </c>
      <c r="D27" s="59">
        <v>1297</v>
      </c>
      <c r="E27" s="60">
        <f t="shared" si="0"/>
        <v>60.8695652173913</v>
      </c>
      <c r="F27" s="60">
        <f t="shared" si="1"/>
        <v>7.9414032382421</v>
      </c>
      <c r="G27" s="61"/>
    </row>
    <row r="28" ht="18" customHeight="1" spans="1:7">
      <c r="A28" s="62" t="s">
        <v>655</v>
      </c>
      <c r="B28" s="59"/>
      <c r="C28" s="59"/>
      <c r="D28" s="59">
        <v>2</v>
      </c>
      <c r="E28" s="60"/>
      <c r="F28" s="60">
        <f t="shared" si="1"/>
        <v>-100</v>
      </c>
      <c r="G28" s="61"/>
    </row>
    <row r="29" s="33" customFormat="1" ht="18" customHeight="1" spans="1:7">
      <c r="A29" s="52" t="s">
        <v>837</v>
      </c>
      <c r="B29" s="64">
        <f>SUM(B5:B28)</f>
        <v>236412</v>
      </c>
      <c r="C29" s="64">
        <f>SUM(C5:C28)</f>
        <v>145024</v>
      </c>
      <c r="D29" s="64">
        <f>SUM(D5:D28)</f>
        <v>141028</v>
      </c>
      <c r="E29" s="65">
        <f>C29/B29*100</f>
        <v>61.3437558161176</v>
      </c>
      <c r="F29" s="65">
        <f t="shared" si="1"/>
        <v>2.83347987633661</v>
      </c>
      <c r="G29" s="66"/>
    </row>
    <row r="30" ht="18" customHeight="1"/>
  </sheetData>
  <mergeCells count="1">
    <mergeCell ref="A2:G2"/>
  </mergeCells>
  <printOptions horizontalCentered="1"/>
  <pageMargins left="0.590277777777778" right="0.590277777777778" top="0.786805555555556" bottom="0.786805555555556" header="0.511805555555556" footer="0.590277777777778"/>
  <pageSetup paperSize="9" orientation="landscape"/>
  <headerFooter alignWithMargins="0">
    <oddFooter>&amp;R  &amp;"-"&amp;14-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15"/>
  <sheetViews>
    <sheetView workbookViewId="0">
      <selection activeCell="F13" sqref="F13"/>
    </sheetView>
  </sheetViews>
  <sheetFormatPr defaultColWidth="9" defaultRowHeight="14.25" outlineLevelCol="6"/>
  <cols>
    <col min="1" max="1" width="44.1333333333333" style="35" customWidth="1"/>
    <col min="2" max="7" width="12.6333333333333" style="35" customWidth="1"/>
    <col min="8" max="16384" width="9" style="35"/>
  </cols>
  <sheetData>
    <row r="1" ht="21.75" customHeight="1" spans="1:1">
      <c r="A1" s="7" t="s">
        <v>840</v>
      </c>
    </row>
    <row r="2" ht="53.25" customHeight="1" spans="1:7">
      <c r="A2" s="36" t="s">
        <v>59</v>
      </c>
      <c r="B2" s="36"/>
      <c r="C2" s="36"/>
      <c r="D2" s="36"/>
      <c r="E2" s="36"/>
      <c r="F2" s="36"/>
      <c r="G2" s="36"/>
    </row>
    <row r="3" ht="26.25" customHeight="1" spans="1:7">
      <c r="A3" s="38"/>
      <c r="B3" s="38"/>
      <c r="C3" s="38"/>
      <c r="D3" s="38"/>
      <c r="E3" s="38"/>
      <c r="F3" s="38"/>
      <c r="G3" s="39" t="s">
        <v>71</v>
      </c>
    </row>
    <row r="4" s="32" customFormat="1" ht="39" customHeight="1" spans="1:7">
      <c r="A4" s="40" t="s">
        <v>572</v>
      </c>
      <c r="B4" s="40" t="s">
        <v>812</v>
      </c>
      <c r="C4" s="40" t="s">
        <v>834</v>
      </c>
      <c r="D4" s="40" t="s">
        <v>841</v>
      </c>
      <c r="E4" s="40" t="s">
        <v>842</v>
      </c>
      <c r="F4" s="41" t="s">
        <v>836</v>
      </c>
      <c r="G4" s="40" t="s">
        <v>843</v>
      </c>
    </row>
    <row r="5" ht="30.75" customHeight="1" spans="1:7">
      <c r="A5" s="49" t="s">
        <v>714</v>
      </c>
      <c r="B5" s="50"/>
      <c r="C5" s="50"/>
      <c r="D5" s="50"/>
      <c r="E5" s="51"/>
      <c r="F5" s="51"/>
      <c r="G5" s="50"/>
    </row>
    <row r="6" ht="30.75" customHeight="1" spans="1:7">
      <c r="A6" s="49" t="s">
        <v>844</v>
      </c>
      <c r="B6" s="50"/>
      <c r="C6" s="50"/>
      <c r="D6" s="50"/>
      <c r="E6" s="51"/>
      <c r="F6" s="51"/>
      <c r="G6" s="50"/>
    </row>
    <row r="7" ht="30.75" customHeight="1" spans="1:7">
      <c r="A7" s="49" t="s">
        <v>845</v>
      </c>
      <c r="B7" s="50"/>
      <c r="C7" s="50"/>
      <c r="D7" s="50"/>
      <c r="E7" s="51"/>
      <c r="F7" s="51"/>
      <c r="G7" s="50"/>
    </row>
    <row r="8" ht="30.75" customHeight="1" spans="1:7">
      <c r="A8" s="49" t="s">
        <v>846</v>
      </c>
      <c r="B8" s="50"/>
      <c r="C8" s="50"/>
      <c r="D8" s="50"/>
      <c r="E8" s="51"/>
      <c r="F8" s="51"/>
      <c r="G8" s="50"/>
    </row>
    <row r="9" ht="30.75" customHeight="1" spans="1:7">
      <c r="A9" s="49" t="s">
        <v>847</v>
      </c>
      <c r="B9" s="43">
        <v>42397</v>
      </c>
      <c r="C9" s="43">
        <v>4138</v>
      </c>
      <c r="D9" s="43">
        <v>5201</v>
      </c>
      <c r="E9" s="44">
        <f>C9/B9*100</f>
        <v>9.76012453711347</v>
      </c>
      <c r="F9" s="44">
        <f>(C9-D9)/D9*100</f>
        <v>-20.4383772351471</v>
      </c>
      <c r="G9" s="50"/>
    </row>
    <row r="10" ht="30.75" customHeight="1" spans="1:7">
      <c r="A10" s="49" t="s">
        <v>848</v>
      </c>
      <c r="B10" s="43"/>
      <c r="C10" s="43"/>
      <c r="D10" s="43"/>
      <c r="E10" s="44"/>
      <c r="F10" s="44"/>
      <c r="G10" s="50"/>
    </row>
    <row r="11" ht="30.75" customHeight="1" spans="1:7">
      <c r="A11" s="49" t="s">
        <v>720</v>
      </c>
      <c r="B11" s="43">
        <v>330</v>
      </c>
      <c r="C11" s="43">
        <v>171</v>
      </c>
      <c r="D11" s="43">
        <v>77</v>
      </c>
      <c r="E11" s="44">
        <f>C11/B11*100</f>
        <v>51.8181818181818</v>
      </c>
      <c r="F11" s="44">
        <f>(C11-D11)/D11*100</f>
        <v>122.077922077922</v>
      </c>
      <c r="G11" s="50"/>
    </row>
    <row r="12" ht="30.75" customHeight="1" spans="1:7">
      <c r="A12" s="49" t="s">
        <v>849</v>
      </c>
      <c r="B12" s="43">
        <v>270</v>
      </c>
      <c r="C12" s="43">
        <v>42</v>
      </c>
      <c r="D12" s="43">
        <v>182</v>
      </c>
      <c r="E12" s="44">
        <f>C12/B12*100</f>
        <v>15.5555555555556</v>
      </c>
      <c r="F12" s="44">
        <f>(C12-D12)/D12*100</f>
        <v>-76.9230769230769</v>
      </c>
      <c r="G12" s="50"/>
    </row>
    <row r="13" ht="30.75" customHeight="1" spans="1:7">
      <c r="A13" s="49" t="s">
        <v>850</v>
      </c>
      <c r="B13" s="43"/>
      <c r="C13" s="43"/>
      <c r="D13" s="43"/>
      <c r="E13" s="44"/>
      <c r="F13" s="44"/>
      <c r="G13" s="50"/>
    </row>
    <row r="14" ht="30.75" customHeight="1" spans="1:7">
      <c r="A14" s="49"/>
      <c r="B14" s="43"/>
      <c r="C14" s="43"/>
      <c r="D14" s="43"/>
      <c r="E14" s="44"/>
      <c r="F14" s="44"/>
      <c r="G14" s="50"/>
    </row>
    <row r="15" s="33" customFormat="1" ht="30.75" customHeight="1" spans="1:7">
      <c r="A15" s="52" t="s">
        <v>851</v>
      </c>
      <c r="B15" s="47">
        <f>SUM(B5:B14)</f>
        <v>42997</v>
      </c>
      <c r="C15" s="47">
        <f>SUM(C5:C14)</f>
        <v>4351</v>
      </c>
      <c r="D15" s="47">
        <f>SUM(D5:D14)</f>
        <v>5460</v>
      </c>
      <c r="E15" s="48">
        <f>C15/B15*100</f>
        <v>10.1193106495802</v>
      </c>
      <c r="F15" s="48">
        <f>(C15-D15)/D15*100</f>
        <v>-20.3113553113553</v>
      </c>
      <c r="G15" s="52"/>
    </row>
  </sheetData>
  <mergeCells count="1">
    <mergeCell ref="A2:G2"/>
  </mergeCells>
  <printOptions horizontalCentered="1"/>
  <pageMargins left="0.590277777777778" right="0.590277777777778" top="0.786805555555556" bottom="0.786805555555556" header="0.511805555555556" footer="0.590277777777778"/>
  <pageSetup paperSize="9" orientation="landscape"/>
  <headerFooter alignWithMargins="0">
    <oddFooter>&amp;R  &amp;"-"&amp;14-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28"/>
  <sheetViews>
    <sheetView workbookViewId="0">
      <selection activeCell="C6" sqref="C6"/>
    </sheetView>
  </sheetViews>
  <sheetFormatPr defaultColWidth="9" defaultRowHeight="14.25" outlineLevelCol="6"/>
  <cols>
    <col min="1" max="1" width="31" style="306" customWidth="1"/>
    <col min="2" max="2" width="9.44166666666667" style="306" customWidth="1"/>
    <col min="3" max="3" width="10.225" style="306" customWidth="1"/>
    <col min="4" max="4" width="10" style="306" customWidth="1"/>
    <col min="5" max="5" width="9.13333333333333" style="306" customWidth="1"/>
    <col min="6" max="6" width="10" style="306" customWidth="1"/>
    <col min="7" max="7" width="11" style="306" customWidth="1"/>
    <col min="8" max="16384" width="9" style="306"/>
  </cols>
  <sheetData>
    <row r="1" ht="18.75" customHeight="1" spans="1:1">
      <c r="A1" s="7" t="s">
        <v>70</v>
      </c>
    </row>
    <row r="2" ht="39.75" customHeight="1" spans="1:7">
      <c r="A2" s="307" t="s">
        <v>6</v>
      </c>
      <c r="B2" s="307"/>
      <c r="C2" s="307"/>
      <c r="D2" s="307"/>
      <c r="E2" s="307"/>
      <c r="F2" s="307"/>
      <c r="G2" s="307"/>
    </row>
    <row r="3" ht="23.25" customHeight="1" spans="1:7">
      <c r="A3" s="308"/>
      <c r="B3" s="309"/>
      <c r="C3" s="309"/>
      <c r="D3" s="309"/>
      <c r="E3" s="309"/>
      <c r="F3" s="347" t="s">
        <v>71</v>
      </c>
      <c r="G3" s="348"/>
    </row>
    <row r="4" ht="26.25" customHeight="1" spans="1:7">
      <c r="A4" s="162" t="s">
        <v>72</v>
      </c>
      <c r="B4" s="162" t="s">
        <v>73</v>
      </c>
      <c r="C4" s="311" t="s">
        <v>74</v>
      </c>
      <c r="D4" s="312"/>
      <c r="E4" s="313"/>
      <c r="F4" s="314" t="s">
        <v>75</v>
      </c>
      <c r="G4" s="162" t="s">
        <v>76</v>
      </c>
    </row>
    <row r="5" ht="32.25" customHeight="1" spans="1:7">
      <c r="A5" s="164"/>
      <c r="B5" s="164"/>
      <c r="C5" s="162" t="s">
        <v>77</v>
      </c>
      <c r="D5" s="162" t="s">
        <v>78</v>
      </c>
      <c r="E5" s="162" t="s">
        <v>79</v>
      </c>
      <c r="F5" s="315"/>
      <c r="G5" s="164"/>
    </row>
    <row r="6" s="304" customFormat="1" ht="28" customHeight="1" spans="1:7">
      <c r="A6" s="316" t="s">
        <v>80</v>
      </c>
      <c r="B6" s="317">
        <f>SUM(B7:B20)</f>
        <v>9688</v>
      </c>
      <c r="C6" s="317">
        <f>SUM(C7:C20)</f>
        <v>10000</v>
      </c>
      <c r="D6" s="317">
        <f>SUM(D7:D20)</f>
        <v>10000</v>
      </c>
      <c r="E6" s="317">
        <f>SUM(E7:E20)</f>
        <v>9114</v>
      </c>
      <c r="F6" s="318">
        <f>E6/D6*100</f>
        <v>91.14</v>
      </c>
      <c r="G6" s="318">
        <f>(E6-B6)/B6*100</f>
        <v>-5.92485549132948</v>
      </c>
    </row>
    <row r="7" ht="28" customHeight="1" spans="1:7">
      <c r="A7" s="62" t="s">
        <v>81</v>
      </c>
      <c r="B7" s="319">
        <v>3718</v>
      </c>
      <c r="C7" s="319">
        <v>4030</v>
      </c>
      <c r="D7" s="319">
        <v>4030</v>
      </c>
      <c r="E7" s="319">
        <v>3536</v>
      </c>
      <c r="F7" s="320">
        <f>E7/D7*100</f>
        <v>87.741935483871</v>
      </c>
      <c r="G7" s="320">
        <f>(E7-B7)/B7*100</f>
        <v>-4.89510489510489</v>
      </c>
    </row>
    <row r="8" ht="28" customHeight="1" spans="1:7">
      <c r="A8" s="62" t="s">
        <v>82</v>
      </c>
      <c r="B8" s="321">
        <v>411</v>
      </c>
      <c r="C8" s="321">
        <v>450</v>
      </c>
      <c r="D8" s="321">
        <v>450</v>
      </c>
      <c r="E8" s="321">
        <v>338</v>
      </c>
      <c r="F8" s="320">
        <f t="shared" ref="F8:F25" si="0">E8/D8*100</f>
        <v>75.1111111111111</v>
      </c>
      <c r="G8" s="320">
        <f t="shared" ref="G8:G26" si="1">(E8-B8)/B8*100</f>
        <v>-17.7615571776156</v>
      </c>
    </row>
    <row r="9" ht="28" customHeight="1" spans="1:7">
      <c r="A9" s="62" t="s">
        <v>83</v>
      </c>
      <c r="B9" s="321">
        <v>188</v>
      </c>
      <c r="C9" s="321">
        <v>150</v>
      </c>
      <c r="D9" s="321">
        <v>150</v>
      </c>
      <c r="E9" s="321">
        <v>130</v>
      </c>
      <c r="F9" s="320">
        <f t="shared" si="0"/>
        <v>86.6666666666667</v>
      </c>
      <c r="G9" s="320">
        <f t="shared" si="1"/>
        <v>-30.8510638297872</v>
      </c>
    </row>
    <row r="10" ht="28" customHeight="1" spans="1:7">
      <c r="A10" s="62" t="s">
        <v>84</v>
      </c>
      <c r="B10" s="321">
        <v>439</v>
      </c>
      <c r="C10" s="321">
        <v>450</v>
      </c>
      <c r="D10" s="321">
        <v>450</v>
      </c>
      <c r="E10" s="321">
        <v>462</v>
      </c>
      <c r="F10" s="320">
        <f t="shared" si="0"/>
        <v>102.666666666667</v>
      </c>
      <c r="G10" s="320">
        <f t="shared" si="1"/>
        <v>5.23917995444191</v>
      </c>
    </row>
    <row r="11" ht="28" customHeight="1" spans="1:7">
      <c r="A11" s="62" t="s">
        <v>85</v>
      </c>
      <c r="B11" s="321">
        <v>674</v>
      </c>
      <c r="C11" s="321">
        <v>600</v>
      </c>
      <c r="D11" s="321">
        <v>600</v>
      </c>
      <c r="E11" s="321">
        <v>594</v>
      </c>
      <c r="F11" s="320">
        <f t="shared" si="0"/>
        <v>99</v>
      </c>
      <c r="G11" s="320">
        <f t="shared" si="1"/>
        <v>-11.8694362017804</v>
      </c>
    </row>
    <row r="12" ht="28" customHeight="1" spans="1:7">
      <c r="A12" s="62" t="s">
        <v>86</v>
      </c>
      <c r="B12" s="321">
        <v>509</v>
      </c>
      <c r="C12" s="321">
        <v>555</v>
      </c>
      <c r="D12" s="321">
        <v>555</v>
      </c>
      <c r="E12" s="321">
        <v>537</v>
      </c>
      <c r="F12" s="320">
        <f t="shared" si="0"/>
        <v>96.7567567567568</v>
      </c>
      <c r="G12" s="320">
        <f t="shared" si="1"/>
        <v>5.50098231827112</v>
      </c>
    </row>
    <row r="13" ht="28" customHeight="1" spans="1:7">
      <c r="A13" s="62" t="s">
        <v>87</v>
      </c>
      <c r="B13" s="321">
        <v>148</v>
      </c>
      <c r="C13" s="321">
        <v>160</v>
      </c>
      <c r="D13" s="321">
        <v>160</v>
      </c>
      <c r="E13" s="321">
        <v>174</v>
      </c>
      <c r="F13" s="320">
        <f t="shared" si="0"/>
        <v>108.75</v>
      </c>
      <c r="G13" s="320">
        <f t="shared" si="1"/>
        <v>17.5675675675676</v>
      </c>
    </row>
    <row r="14" ht="28" customHeight="1" spans="1:7">
      <c r="A14" s="62" t="s">
        <v>88</v>
      </c>
      <c r="B14" s="321">
        <v>305</v>
      </c>
      <c r="C14" s="321">
        <v>400</v>
      </c>
      <c r="D14" s="321">
        <v>400</v>
      </c>
      <c r="E14" s="321">
        <v>351</v>
      </c>
      <c r="F14" s="320">
        <f t="shared" si="0"/>
        <v>87.75</v>
      </c>
      <c r="G14" s="320">
        <f t="shared" si="1"/>
        <v>15.0819672131148</v>
      </c>
    </row>
    <row r="15" ht="28" customHeight="1" spans="1:7">
      <c r="A15" s="62" t="s">
        <v>89</v>
      </c>
      <c r="B15" s="321">
        <v>793</v>
      </c>
      <c r="C15" s="321">
        <v>800</v>
      </c>
      <c r="D15" s="321">
        <v>800</v>
      </c>
      <c r="E15" s="321">
        <v>759</v>
      </c>
      <c r="F15" s="320">
        <f t="shared" si="0"/>
        <v>94.875</v>
      </c>
      <c r="G15" s="320">
        <f t="shared" si="1"/>
        <v>-4.2875157629256</v>
      </c>
    </row>
    <row r="16" ht="28" customHeight="1" spans="1:7">
      <c r="A16" s="62" t="s">
        <v>90</v>
      </c>
      <c r="B16" s="321">
        <v>490</v>
      </c>
      <c r="C16" s="321">
        <v>500</v>
      </c>
      <c r="D16" s="321">
        <v>500</v>
      </c>
      <c r="E16" s="321">
        <v>538</v>
      </c>
      <c r="F16" s="320">
        <f t="shared" si="0"/>
        <v>107.6</v>
      </c>
      <c r="G16" s="320">
        <f t="shared" si="1"/>
        <v>9.79591836734694</v>
      </c>
    </row>
    <row r="17" ht="28" customHeight="1" spans="1:7">
      <c r="A17" s="62" t="s">
        <v>91</v>
      </c>
      <c r="B17" s="321">
        <v>438</v>
      </c>
      <c r="C17" s="321">
        <v>500</v>
      </c>
      <c r="D17" s="321">
        <v>500</v>
      </c>
      <c r="E17" s="321">
        <v>46</v>
      </c>
      <c r="F17" s="320">
        <f t="shared" si="0"/>
        <v>9.2</v>
      </c>
      <c r="G17" s="320">
        <f t="shared" si="1"/>
        <v>-89.4977168949772</v>
      </c>
    </row>
    <row r="18" ht="28" customHeight="1" spans="1:7">
      <c r="A18" s="62" t="s">
        <v>92</v>
      </c>
      <c r="B18" s="319">
        <v>1162</v>
      </c>
      <c r="C18" s="321">
        <v>1100</v>
      </c>
      <c r="D18" s="321">
        <v>1100</v>
      </c>
      <c r="E18" s="319">
        <v>1156</v>
      </c>
      <c r="F18" s="320">
        <f t="shared" si="0"/>
        <v>105.090909090909</v>
      </c>
      <c r="G18" s="320">
        <f t="shared" si="1"/>
        <v>-0.516351118760757</v>
      </c>
    </row>
    <row r="19" ht="28" customHeight="1" spans="1:7">
      <c r="A19" s="62" t="s">
        <v>93</v>
      </c>
      <c r="B19" s="321">
        <v>406</v>
      </c>
      <c r="C19" s="321">
        <v>300</v>
      </c>
      <c r="D19" s="321">
        <v>300</v>
      </c>
      <c r="E19" s="321">
        <v>492</v>
      </c>
      <c r="F19" s="320">
        <f t="shared" si="0"/>
        <v>164</v>
      </c>
      <c r="G19" s="320">
        <f t="shared" si="1"/>
        <v>21.1822660098522</v>
      </c>
    </row>
    <row r="20" ht="28" customHeight="1" spans="1:7">
      <c r="A20" s="62" t="s">
        <v>94</v>
      </c>
      <c r="B20" s="321">
        <v>7</v>
      </c>
      <c r="C20" s="321">
        <v>5</v>
      </c>
      <c r="D20" s="321">
        <v>5</v>
      </c>
      <c r="E20" s="321">
        <v>1</v>
      </c>
      <c r="F20" s="320">
        <f t="shared" si="0"/>
        <v>20</v>
      </c>
      <c r="G20" s="320">
        <f t="shared" si="1"/>
        <v>-85.7142857142857</v>
      </c>
    </row>
    <row r="21" s="304" customFormat="1" ht="28" customHeight="1" spans="1:7">
      <c r="A21" s="316" t="s">
        <v>95</v>
      </c>
      <c r="B21" s="317">
        <f>SUM(B22:B27)</f>
        <v>1115</v>
      </c>
      <c r="C21" s="317">
        <f>SUM(C22:C27)</f>
        <v>2000</v>
      </c>
      <c r="D21" s="317">
        <f>SUM(D22:D27)</f>
        <v>2000</v>
      </c>
      <c r="E21" s="317">
        <f>SUM(E22:E27)</f>
        <v>2827</v>
      </c>
      <c r="F21" s="318">
        <f t="shared" si="0"/>
        <v>141.35</v>
      </c>
      <c r="G21" s="318">
        <f t="shared" si="1"/>
        <v>153.542600896861</v>
      </c>
    </row>
    <row r="22" ht="28" customHeight="1" spans="1:7">
      <c r="A22" s="62" t="s">
        <v>96</v>
      </c>
      <c r="B22" s="319">
        <v>619</v>
      </c>
      <c r="C22" s="322">
        <v>750</v>
      </c>
      <c r="D22" s="322">
        <v>750</v>
      </c>
      <c r="E22" s="319">
        <v>672</v>
      </c>
      <c r="F22" s="320">
        <f t="shared" si="0"/>
        <v>89.6</v>
      </c>
      <c r="G22" s="320">
        <f t="shared" si="1"/>
        <v>8.56219709208401</v>
      </c>
    </row>
    <row r="23" ht="28" customHeight="1" spans="1:7">
      <c r="A23" s="62" t="s">
        <v>97</v>
      </c>
      <c r="B23" s="319">
        <v>201</v>
      </c>
      <c r="C23" s="322">
        <v>500</v>
      </c>
      <c r="D23" s="322">
        <v>500</v>
      </c>
      <c r="E23" s="319">
        <v>258</v>
      </c>
      <c r="F23" s="320">
        <f t="shared" si="0"/>
        <v>51.6</v>
      </c>
      <c r="G23" s="320">
        <f t="shared" si="1"/>
        <v>28.3582089552239</v>
      </c>
    </row>
    <row r="24" ht="28" customHeight="1" spans="1:7">
      <c r="A24" s="62" t="s">
        <v>98</v>
      </c>
      <c r="B24" s="319">
        <v>44</v>
      </c>
      <c r="C24" s="322">
        <v>485</v>
      </c>
      <c r="D24" s="322">
        <v>485</v>
      </c>
      <c r="E24" s="319">
        <v>1017</v>
      </c>
      <c r="F24" s="320">
        <f t="shared" si="0"/>
        <v>209.690721649485</v>
      </c>
      <c r="G24" s="320">
        <f t="shared" si="1"/>
        <v>2211.36363636364</v>
      </c>
    </row>
    <row r="25" ht="28" customHeight="1" spans="1:7">
      <c r="A25" s="349" t="s">
        <v>99</v>
      </c>
      <c r="B25" s="319">
        <v>249</v>
      </c>
      <c r="C25" s="322">
        <v>265</v>
      </c>
      <c r="D25" s="322">
        <v>265</v>
      </c>
      <c r="E25" s="319">
        <v>248</v>
      </c>
      <c r="F25" s="320">
        <f t="shared" si="0"/>
        <v>93.5849056603774</v>
      </c>
      <c r="G25" s="320">
        <f t="shared" si="1"/>
        <v>-0.401606425702811</v>
      </c>
    </row>
    <row r="26" ht="28" customHeight="1" spans="1:7">
      <c r="A26" s="62" t="s">
        <v>100</v>
      </c>
      <c r="B26" s="319">
        <v>2</v>
      </c>
      <c r="C26" s="322"/>
      <c r="D26" s="322"/>
      <c r="E26" s="319">
        <v>632</v>
      </c>
      <c r="F26" s="320"/>
      <c r="G26" s="320">
        <f t="shared" si="1"/>
        <v>31500</v>
      </c>
    </row>
    <row r="27" ht="28" customHeight="1" spans="1:7">
      <c r="A27" s="62" t="s">
        <v>101</v>
      </c>
      <c r="B27" s="319"/>
      <c r="C27" s="322"/>
      <c r="D27" s="322"/>
      <c r="E27" s="319"/>
      <c r="F27" s="318"/>
      <c r="G27" s="320"/>
    </row>
    <row r="28" s="305" customFormat="1" ht="28" customHeight="1" spans="1:7">
      <c r="A28" s="323" t="s">
        <v>102</v>
      </c>
      <c r="B28" s="317">
        <f>SUM(B6,B21)</f>
        <v>10803</v>
      </c>
      <c r="C28" s="317">
        <f>SUM(C6,C21)</f>
        <v>12000</v>
      </c>
      <c r="D28" s="317">
        <f>SUM(D6,D21)</f>
        <v>12000</v>
      </c>
      <c r="E28" s="317">
        <f>SUM(E6,E21)</f>
        <v>11941</v>
      </c>
      <c r="F28" s="318">
        <f>E28/D28*100</f>
        <v>99.5083333333333</v>
      </c>
      <c r="G28" s="318">
        <f>(E28-B28)/B28*100</f>
        <v>10.5341108951217</v>
      </c>
    </row>
  </sheetData>
  <mergeCells count="7">
    <mergeCell ref="A2:G2"/>
    <mergeCell ref="F3:G3"/>
    <mergeCell ref="C4:E4"/>
    <mergeCell ref="A4:A5"/>
    <mergeCell ref="B4:B5"/>
    <mergeCell ref="F4:F5"/>
    <mergeCell ref="G4:G5"/>
  </mergeCells>
  <printOptions horizontalCentered="1"/>
  <pageMargins left="0.786805555555556" right="0.590277777777778" top="0.786805555555556" bottom="0.786805555555556" header="0.511805555555556" footer="0.590277777777778"/>
  <pageSetup paperSize="9" scale="95" firstPageNumber="13" orientation="portrait" useFirstPageNumber="1"/>
  <headerFooter alignWithMargins="0">
    <oddFooter>&amp;R&amp;"-"&amp;14-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15"/>
  <sheetViews>
    <sheetView workbookViewId="0">
      <selection activeCell="C15" sqref="C15"/>
    </sheetView>
  </sheetViews>
  <sheetFormatPr defaultColWidth="9" defaultRowHeight="14.25" outlineLevelCol="6"/>
  <cols>
    <col min="1" max="1" width="37" style="34" customWidth="1"/>
    <col min="2" max="3" width="12.6333333333333" style="35" customWidth="1"/>
    <col min="4" max="4" width="15" style="35" customWidth="1"/>
    <col min="5" max="6" width="14.6333333333333" style="35" customWidth="1"/>
    <col min="7" max="7" width="12.6333333333333" style="35" customWidth="1"/>
    <col min="8" max="8" width="9" style="35" customWidth="1"/>
    <col min="9" max="16384" width="9" style="35"/>
  </cols>
  <sheetData>
    <row r="1" ht="24.75" customHeight="1" spans="1:1">
      <c r="A1" s="7" t="s">
        <v>852</v>
      </c>
    </row>
    <row r="2" ht="45" customHeight="1" spans="1:7">
      <c r="A2" s="36" t="s">
        <v>61</v>
      </c>
      <c r="B2" s="36"/>
      <c r="C2" s="36"/>
      <c r="D2" s="36"/>
      <c r="E2" s="36"/>
      <c r="F2" s="36"/>
      <c r="G2" s="36"/>
    </row>
    <row r="3" ht="26.25" customHeight="1" spans="1:7">
      <c r="A3" s="53"/>
      <c r="B3" s="36"/>
      <c r="C3" s="36"/>
      <c r="D3" s="36"/>
      <c r="E3" s="36"/>
      <c r="F3" s="36"/>
      <c r="G3" s="54" t="s">
        <v>71</v>
      </c>
    </row>
    <row r="4" s="32" customFormat="1" ht="39" customHeight="1" spans="1:7">
      <c r="A4" s="40" t="s">
        <v>572</v>
      </c>
      <c r="B4" s="40" t="s">
        <v>812</v>
      </c>
      <c r="C4" s="40" t="s">
        <v>834</v>
      </c>
      <c r="D4" s="40" t="s">
        <v>841</v>
      </c>
      <c r="E4" s="40" t="s">
        <v>842</v>
      </c>
      <c r="F4" s="41" t="s">
        <v>836</v>
      </c>
      <c r="G4" s="40" t="s">
        <v>853</v>
      </c>
    </row>
    <row r="5" ht="30.95" customHeight="1" spans="1:7">
      <c r="A5" s="42" t="s">
        <v>731</v>
      </c>
      <c r="B5" s="43"/>
      <c r="C5" s="43"/>
      <c r="D5" s="43">
        <v>1</v>
      </c>
      <c r="E5" s="44"/>
      <c r="F5" s="44"/>
      <c r="G5" s="45"/>
    </row>
    <row r="6" ht="30.95" customHeight="1" spans="1:7">
      <c r="A6" s="42" t="s">
        <v>732</v>
      </c>
      <c r="B6" s="43">
        <v>1600</v>
      </c>
      <c r="C6" s="43"/>
      <c r="D6" s="43">
        <v>1089</v>
      </c>
      <c r="E6" s="44"/>
      <c r="F6" s="44">
        <f>(C6-D6)/D6*100</f>
        <v>-100</v>
      </c>
      <c r="G6" s="45"/>
    </row>
    <row r="7" ht="30.95" customHeight="1" spans="1:7">
      <c r="A7" s="42" t="s">
        <v>733</v>
      </c>
      <c r="B7" s="43"/>
      <c r="C7" s="43"/>
      <c r="D7" s="43"/>
      <c r="E7" s="44"/>
      <c r="F7" s="44"/>
      <c r="G7" s="45"/>
    </row>
    <row r="8" ht="30.95" customHeight="1" spans="1:7">
      <c r="A8" s="42" t="s">
        <v>734</v>
      </c>
      <c r="B8" s="43">
        <v>11227</v>
      </c>
      <c r="C8" s="43">
        <v>4051</v>
      </c>
      <c r="D8" s="43">
        <v>14876</v>
      </c>
      <c r="E8" s="44">
        <f>C8/B8*100</f>
        <v>36.082657878329</v>
      </c>
      <c r="F8" s="44">
        <f>(C8-D8)/D8*100</f>
        <v>-72.768217262705</v>
      </c>
      <c r="G8" s="45"/>
    </row>
    <row r="9" ht="30.95" customHeight="1" spans="1:7">
      <c r="A9" s="42" t="s">
        <v>735</v>
      </c>
      <c r="B9" s="43"/>
      <c r="C9" s="43">
        <v>965</v>
      </c>
      <c r="D9" s="43">
        <v>49</v>
      </c>
      <c r="E9" s="44"/>
      <c r="F9" s="44">
        <f t="shared" ref="F9:F15" si="0">(C9-D9)/D9*100</f>
        <v>1869.38775510204</v>
      </c>
      <c r="G9" s="45"/>
    </row>
    <row r="10" ht="30.95" customHeight="1" spans="1:7">
      <c r="A10" s="42" t="s">
        <v>736</v>
      </c>
      <c r="B10" s="43"/>
      <c r="C10" s="43"/>
      <c r="D10" s="43"/>
      <c r="E10" s="44"/>
      <c r="F10" s="44"/>
      <c r="G10" s="45"/>
    </row>
    <row r="11" ht="30.95" customHeight="1" spans="1:7">
      <c r="A11" s="42" t="s">
        <v>854</v>
      </c>
      <c r="B11" s="43"/>
      <c r="C11" s="43"/>
      <c r="D11" s="43"/>
      <c r="E11" s="44"/>
      <c r="F11" s="44"/>
      <c r="G11" s="45"/>
    </row>
    <row r="12" ht="30.95" customHeight="1" spans="1:7">
      <c r="A12" s="42" t="s">
        <v>738</v>
      </c>
      <c r="B12" s="43"/>
      <c r="C12" s="43"/>
      <c r="D12" s="43"/>
      <c r="E12" s="44"/>
      <c r="F12" s="44"/>
      <c r="G12" s="45"/>
    </row>
    <row r="13" ht="30.95" customHeight="1" spans="1:7">
      <c r="A13" s="42" t="s">
        <v>855</v>
      </c>
      <c r="B13" s="43">
        <v>3330</v>
      </c>
      <c r="C13" s="43">
        <v>1329</v>
      </c>
      <c r="D13" s="43">
        <v>169</v>
      </c>
      <c r="E13" s="44">
        <f>C13/B13*100</f>
        <v>39.9099099099099</v>
      </c>
      <c r="F13" s="44">
        <f t="shared" si="0"/>
        <v>686.390532544379</v>
      </c>
      <c r="G13" s="45"/>
    </row>
    <row r="14" ht="30.95" customHeight="1" spans="1:7">
      <c r="A14" s="42" t="s">
        <v>856</v>
      </c>
      <c r="B14" s="43">
        <v>400</v>
      </c>
      <c r="C14" s="43">
        <v>1315</v>
      </c>
      <c r="D14" s="43">
        <v>6321</v>
      </c>
      <c r="E14" s="44">
        <f>C14/B14*100</f>
        <v>328.75</v>
      </c>
      <c r="F14" s="44">
        <f t="shared" si="0"/>
        <v>-79.1963296946686</v>
      </c>
      <c r="G14" s="45"/>
    </row>
    <row r="15" s="33" customFormat="1" ht="30.95" customHeight="1" spans="1:7">
      <c r="A15" s="46" t="s">
        <v>857</v>
      </c>
      <c r="B15" s="47">
        <f>SUM(B5:B14)</f>
        <v>16557</v>
      </c>
      <c r="C15" s="47">
        <f>SUM(C5:C14)</f>
        <v>7660</v>
      </c>
      <c r="D15" s="47">
        <f>SUM(D5:D14)</f>
        <v>22505</v>
      </c>
      <c r="E15" s="48">
        <f>C15/B15*100</f>
        <v>46.264419882829</v>
      </c>
      <c r="F15" s="48">
        <f t="shared" si="0"/>
        <v>-65.9631193068207</v>
      </c>
      <c r="G15" s="46"/>
    </row>
  </sheetData>
  <mergeCells count="1">
    <mergeCell ref="A2:G2"/>
  </mergeCells>
  <printOptions horizontalCentered="1"/>
  <pageMargins left="0.590277777777778" right="0.590277777777778" top="0.786805555555556" bottom="0.786805555555556" header="0.511805555555556" footer="0.590277777777778"/>
  <pageSetup paperSize="9" orientation="landscape"/>
  <headerFooter alignWithMargins="0">
    <oddFooter>&amp;R  &amp;"-"&amp;14-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15"/>
  <sheetViews>
    <sheetView workbookViewId="0">
      <selection activeCell="F9" sqref="F9"/>
    </sheetView>
  </sheetViews>
  <sheetFormatPr defaultColWidth="9" defaultRowHeight="14.25" outlineLevelCol="6"/>
  <cols>
    <col min="1" max="1" width="42.5" style="35" customWidth="1"/>
    <col min="2" max="7" width="12.6333333333333" style="35" customWidth="1"/>
    <col min="8" max="16384" width="9" style="35"/>
  </cols>
  <sheetData>
    <row r="1" ht="24.75" customHeight="1" spans="1:1">
      <c r="A1" s="7" t="s">
        <v>858</v>
      </c>
    </row>
    <row r="2" ht="45.75" customHeight="1" spans="1:7">
      <c r="A2" s="36" t="s">
        <v>63</v>
      </c>
      <c r="B2" s="36"/>
      <c r="C2" s="36"/>
      <c r="D2" s="36"/>
      <c r="E2" s="36"/>
      <c r="F2" s="36"/>
      <c r="G2" s="36"/>
    </row>
    <row r="3" ht="26.25" customHeight="1" spans="1:5">
      <c r="A3" s="38"/>
      <c r="B3" s="38"/>
      <c r="C3" s="38"/>
      <c r="D3" s="38"/>
      <c r="E3" s="39" t="s">
        <v>71</v>
      </c>
    </row>
    <row r="4" s="32" customFormat="1" ht="38" customHeight="1" spans="1:7">
      <c r="A4" s="40" t="s">
        <v>572</v>
      </c>
      <c r="B4" s="40" t="s">
        <v>812</v>
      </c>
      <c r="C4" s="40" t="s">
        <v>834</v>
      </c>
      <c r="D4" s="40" t="s">
        <v>841</v>
      </c>
      <c r="E4" s="40" t="s">
        <v>842</v>
      </c>
      <c r="F4" s="41" t="s">
        <v>836</v>
      </c>
      <c r="G4" s="40" t="s">
        <v>843</v>
      </c>
    </row>
    <row r="5" ht="30.75" customHeight="1" spans="1:7">
      <c r="A5" s="49" t="s">
        <v>714</v>
      </c>
      <c r="B5" s="50"/>
      <c r="C5" s="50"/>
      <c r="D5" s="50"/>
      <c r="E5" s="51"/>
      <c r="F5" s="51"/>
      <c r="G5" s="50"/>
    </row>
    <row r="6" ht="30.75" customHeight="1" spans="1:7">
      <c r="A6" s="49" t="s">
        <v>844</v>
      </c>
      <c r="B6" s="50"/>
      <c r="C6" s="50"/>
      <c r="D6" s="50"/>
      <c r="E6" s="51"/>
      <c r="F6" s="51"/>
      <c r="G6" s="50"/>
    </row>
    <row r="7" ht="30.75" customHeight="1" spans="1:7">
      <c r="A7" s="49" t="s">
        <v>845</v>
      </c>
      <c r="B7" s="50"/>
      <c r="C7" s="50"/>
      <c r="D7" s="50"/>
      <c r="E7" s="51"/>
      <c r="F7" s="51"/>
      <c r="G7" s="50"/>
    </row>
    <row r="8" ht="30.75" customHeight="1" spans="1:7">
      <c r="A8" s="49" t="s">
        <v>846</v>
      </c>
      <c r="B8" s="50"/>
      <c r="C8" s="50"/>
      <c r="D8" s="50"/>
      <c r="E8" s="51"/>
      <c r="F8" s="51"/>
      <c r="G8" s="50"/>
    </row>
    <row r="9" ht="30.75" customHeight="1" spans="1:7">
      <c r="A9" s="49" t="s">
        <v>847</v>
      </c>
      <c r="B9" s="43">
        <v>42397</v>
      </c>
      <c r="C9" s="43">
        <v>4138</v>
      </c>
      <c r="D9" s="43">
        <v>5201</v>
      </c>
      <c r="E9" s="44">
        <f t="shared" ref="E9:E12" si="0">C9/B9*100</f>
        <v>9.76012453711347</v>
      </c>
      <c r="F9" s="44">
        <f t="shared" ref="F9:F12" si="1">(C9-D9)/D9*100</f>
        <v>-20.4383772351471</v>
      </c>
      <c r="G9" s="50"/>
    </row>
    <row r="10" ht="30.75" customHeight="1" spans="1:7">
      <c r="A10" s="49" t="s">
        <v>848</v>
      </c>
      <c r="B10" s="43"/>
      <c r="C10" s="43"/>
      <c r="D10" s="43"/>
      <c r="E10" s="44"/>
      <c r="F10" s="44"/>
      <c r="G10" s="50"/>
    </row>
    <row r="11" ht="30.75" customHeight="1" spans="1:7">
      <c r="A11" s="49" t="s">
        <v>720</v>
      </c>
      <c r="B11" s="43">
        <v>330</v>
      </c>
      <c r="C11" s="43">
        <v>171</v>
      </c>
      <c r="D11" s="43">
        <v>77</v>
      </c>
      <c r="E11" s="44">
        <f t="shared" si="0"/>
        <v>51.8181818181818</v>
      </c>
      <c r="F11" s="44">
        <f t="shared" si="1"/>
        <v>122.077922077922</v>
      </c>
      <c r="G11" s="50"/>
    </row>
    <row r="12" ht="30.75" customHeight="1" spans="1:7">
      <c r="A12" s="49" t="s">
        <v>849</v>
      </c>
      <c r="B12" s="43">
        <v>270</v>
      </c>
      <c r="C12" s="43">
        <v>42</v>
      </c>
      <c r="D12" s="43">
        <v>182</v>
      </c>
      <c r="E12" s="44">
        <f t="shared" si="0"/>
        <v>15.5555555555556</v>
      </c>
      <c r="F12" s="44">
        <f t="shared" si="1"/>
        <v>-76.9230769230769</v>
      </c>
      <c r="G12" s="50"/>
    </row>
    <row r="13" ht="30.75" customHeight="1" spans="1:7">
      <c r="A13" s="49" t="s">
        <v>850</v>
      </c>
      <c r="B13" s="43"/>
      <c r="C13" s="43"/>
      <c r="D13" s="43"/>
      <c r="E13" s="44"/>
      <c r="F13" s="44"/>
      <c r="G13" s="50"/>
    </row>
    <row r="14" ht="30.75" customHeight="1" spans="1:7">
      <c r="A14" s="49"/>
      <c r="B14" s="43"/>
      <c r="C14" s="43"/>
      <c r="D14" s="43"/>
      <c r="E14" s="44"/>
      <c r="F14" s="44"/>
      <c r="G14" s="50"/>
    </row>
    <row r="15" s="33" customFormat="1" ht="30.75" customHeight="1" spans="1:7">
      <c r="A15" s="52" t="s">
        <v>851</v>
      </c>
      <c r="B15" s="47">
        <f>SUM(B5:B14)</f>
        <v>42997</v>
      </c>
      <c r="C15" s="47">
        <f>SUM(C5:C14)</f>
        <v>4351</v>
      </c>
      <c r="D15" s="47">
        <f>SUM(D5:D14)</f>
        <v>5460</v>
      </c>
      <c r="E15" s="48">
        <f>C15/B15*100</f>
        <v>10.1193106495802</v>
      </c>
      <c r="F15" s="48">
        <f>(C15-D15)/D15*100</f>
        <v>-20.3113553113553</v>
      </c>
      <c r="G15" s="52"/>
    </row>
  </sheetData>
  <mergeCells count="1">
    <mergeCell ref="A2:G2"/>
  </mergeCells>
  <printOptions horizontalCentered="1"/>
  <pageMargins left="0.590277777777778" right="0.590277777777778" top="0.786805555555556" bottom="0.786805555555556" header="0.511805555555556" footer="0.590277777777778"/>
  <pageSetup paperSize="9" orientation="landscape"/>
  <headerFooter alignWithMargins="0">
    <oddFooter>&amp;R  &amp;"-"&amp;14-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15"/>
  <sheetViews>
    <sheetView workbookViewId="0">
      <selection activeCell="L10" sqref="L10"/>
    </sheetView>
  </sheetViews>
  <sheetFormatPr defaultColWidth="9" defaultRowHeight="14.25" outlineLevelCol="6"/>
  <cols>
    <col min="1" max="1" width="44.25" style="34" customWidth="1"/>
    <col min="2" max="2" width="12.8833333333333" style="35" customWidth="1"/>
    <col min="3" max="3" width="13.3833333333333" style="35" customWidth="1"/>
    <col min="4" max="4" width="13.25" style="35" customWidth="1"/>
    <col min="5" max="5" width="13.1333333333333" style="35" customWidth="1"/>
    <col min="6" max="7" width="12.6333333333333" style="35" customWidth="1"/>
    <col min="8" max="16384" width="9" style="35"/>
  </cols>
  <sheetData>
    <row r="1" ht="25.5" customHeight="1" spans="1:1">
      <c r="A1" s="7" t="s">
        <v>859</v>
      </c>
    </row>
    <row r="2" ht="45.75" customHeight="1" spans="1:7">
      <c r="A2" s="36" t="s">
        <v>65</v>
      </c>
      <c r="B2" s="36"/>
      <c r="C2" s="36"/>
      <c r="D2" s="36"/>
      <c r="E2" s="36"/>
      <c r="F2" s="36"/>
      <c r="G2" s="36"/>
    </row>
    <row r="3" ht="26.25" customHeight="1" spans="1:5">
      <c r="A3" s="37"/>
      <c r="B3" s="38"/>
      <c r="C3" s="38"/>
      <c r="D3" s="38"/>
      <c r="E3" s="39" t="s">
        <v>71</v>
      </c>
    </row>
    <row r="4" s="32" customFormat="1" ht="44" customHeight="1" spans="1:7">
      <c r="A4" s="40" t="s">
        <v>572</v>
      </c>
      <c r="B4" s="40" t="s">
        <v>812</v>
      </c>
      <c r="C4" s="40" t="s">
        <v>834</v>
      </c>
      <c r="D4" s="40" t="s">
        <v>841</v>
      </c>
      <c r="E4" s="40" t="s">
        <v>860</v>
      </c>
      <c r="F4" s="41" t="s">
        <v>836</v>
      </c>
      <c r="G4" s="40" t="s">
        <v>853</v>
      </c>
    </row>
    <row r="5" ht="30.95" customHeight="1" spans="1:7">
      <c r="A5" s="42" t="s">
        <v>731</v>
      </c>
      <c r="B5" s="43"/>
      <c r="C5" s="43"/>
      <c r="D5" s="43">
        <v>1</v>
      </c>
      <c r="E5" s="44"/>
      <c r="F5" s="44"/>
      <c r="G5" s="45"/>
    </row>
    <row r="6" ht="30.95" customHeight="1" spans="1:7">
      <c r="A6" s="42" t="s">
        <v>732</v>
      </c>
      <c r="B6" s="43">
        <v>1600</v>
      </c>
      <c r="C6" s="43"/>
      <c r="D6" s="43">
        <v>1089</v>
      </c>
      <c r="E6" s="44"/>
      <c r="F6" s="44">
        <f>(C6-D6)/D6*100</f>
        <v>-100</v>
      </c>
      <c r="G6" s="45"/>
    </row>
    <row r="7" ht="30.95" customHeight="1" spans="1:7">
      <c r="A7" s="42" t="s">
        <v>733</v>
      </c>
      <c r="B7" s="43"/>
      <c r="C7" s="43"/>
      <c r="D7" s="43"/>
      <c r="E7" s="44"/>
      <c r="F7" s="44"/>
      <c r="G7" s="45"/>
    </row>
    <row r="8" ht="30.95" customHeight="1" spans="1:7">
      <c r="A8" s="42" t="s">
        <v>734</v>
      </c>
      <c r="B8" s="43">
        <v>11227</v>
      </c>
      <c r="C8" s="43">
        <v>4051</v>
      </c>
      <c r="D8" s="43">
        <v>14876</v>
      </c>
      <c r="E8" s="44">
        <f>C8/B8*100</f>
        <v>36.082657878329</v>
      </c>
      <c r="F8" s="44">
        <f t="shared" ref="F8:F15" si="0">(C8-D8)/D8*100</f>
        <v>-72.768217262705</v>
      </c>
      <c r="G8" s="45"/>
    </row>
    <row r="9" ht="30.95" customHeight="1" spans="1:7">
      <c r="A9" s="42" t="s">
        <v>735</v>
      </c>
      <c r="B9" s="43"/>
      <c r="C9" s="43">
        <v>965</v>
      </c>
      <c r="D9" s="43">
        <v>49</v>
      </c>
      <c r="E9" s="44"/>
      <c r="F9" s="44">
        <f t="shared" si="0"/>
        <v>1869.38775510204</v>
      </c>
      <c r="G9" s="45"/>
    </row>
    <row r="10" ht="30.95" customHeight="1" spans="1:7">
      <c r="A10" s="42" t="s">
        <v>736</v>
      </c>
      <c r="B10" s="43"/>
      <c r="C10" s="43"/>
      <c r="D10" s="43"/>
      <c r="E10" s="44"/>
      <c r="F10" s="44"/>
      <c r="G10" s="45"/>
    </row>
    <row r="11" ht="30.95" customHeight="1" spans="1:7">
      <c r="A11" s="42" t="s">
        <v>854</v>
      </c>
      <c r="B11" s="43"/>
      <c r="C11" s="43"/>
      <c r="D11" s="43"/>
      <c r="E11" s="44"/>
      <c r="F11" s="44"/>
      <c r="G11" s="45"/>
    </row>
    <row r="12" ht="30.95" customHeight="1" spans="1:7">
      <c r="A12" s="42" t="s">
        <v>738</v>
      </c>
      <c r="B12" s="43"/>
      <c r="C12" s="43"/>
      <c r="D12" s="43"/>
      <c r="E12" s="44"/>
      <c r="F12" s="44"/>
      <c r="G12" s="45"/>
    </row>
    <row r="13" ht="30.95" customHeight="1" spans="1:7">
      <c r="A13" s="42" t="s">
        <v>855</v>
      </c>
      <c r="B13" s="43">
        <v>3330</v>
      </c>
      <c r="C13" s="43">
        <v>1329</v>
      </c>
      <c r="D13" s="43">
        <v>169</v>
      </c>
      <c r="E13" s="44">
        <f t="shared" ref="E13:E15" si="1">C13/B13*100</f>
        <v>39.9099099099099</v>
      </c>
      <c r="F13" s="44">
        <f t="shared" si="0"/>
        <v>686.390532544379</v>
      </c>
      <c r="G13" s="45"/>
    </row>
    <row r="14" ht="30.95" customHeight="1" spans="1:7">
      <c r="A14" s="42" t="s">
        <v>856</v>
      </c>
      <c r="B14" s="43">
        <v>400</v>
      </c>
      <c r="C14" s="43">
        <v>1315</v>
      </c>
      <c r="D14" s="43">
        <v>6321</v>
      </c>
      <c r="E14" s="44">
        <f t="shared" si="1"/>
        <v>328.75</v>
      </c>
      <c r="F14" s="44">
        <f t="shared" si="0"/>
        <v>-79.1963296946686</v>
      </c>
      <c r="G14" s="45"/>
    </row>
    <row r="15" s="33" customFormat="1" ht="30.95" customHeight="1" spans="1:7">
      <c r="A15" s="46" t="s">
        <v>857</v>
      </c>
      <c r="B15" s="47">
        <f>SUM(B5:B14)</f>
        <v>16557</v>
      </c>
      <c r="C15" s="47">
        <f>SUM(C5:C14)</f>
        <v>7660</v>
      </c>
      <c r="D15" s="47">
        <f>SUM(D5:D14)</f>
        <v>22505</v>
      </c>
      <c r="E15" s="48">
        <f t="shared" si="1"/>
        <v>46.264419882829</v>
      </c>
      <c r="F15" s="48">
        <f t="shared" si="0"/>
        <v>-65.9631193068207</v>
      </c>
      <c r="G15" s="46"/>
    </row>
  </sheetData>
  <mergeCells count="1">
    <mergeCell ref="A2:G2"/>
  </mergeCells>
  <printOptions horizontalCentered="1"/>
  <pageMargins left="0.590277777777778" right="0.590277777777778" top="0.786805555555556" bottom="0.786805555555556" header="0.511805555555556" footer="0.590277777777778"/>
  <pageSetup paperSize="9" orientation="landscape"/>
  <headerFooter alignWithMargins="0">
    <oddFooter>&amp;R  &amp;"-"&amp;14-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D21"/>
  <sheetViews>
    <sheetView showZeros="0" workbookViewId="0">
      <selection activeCell="A2" sqref="A2:D2"/>
    </sheetView>
  </sheetViews>
  <sheetFormatPr defaultColWidth="9" defaultRowHeight="14.25" outlineLevelCol="3"/>
  <cols>
    <col min="1" max="1" width="41.9083333333333" style="6" customWidth="1"/>
    <col min="2" max="2" width="12.6333333333333" style="5" customWidth="1"/>
    <col min="3" max="3" width="12.5" style="6" customWidth="1"/>
    <col min="4" max="4" width="13.5" style="23" customWidth="1"/>
    <col min="5" max="5" width="9.88333333333333" style="6" customWidth="1"/>
    <col min="6" max="6" width="9" style="6"/>
    <col min="7" max="7" width="15.5" style="6"/>
    <col min="8" max="16384" width="9" style="6"/>
  </cols>
  <sheetData>
    <row r="1" ht="26.25" customHeight="1" spans="1:1">
      <c r="A1" s="7" t="s">
        <v>861</v>
      </c>
    </row>
    <row r="2" ht="48.75" customHeight="1" spans="1:4">
      <c r="A2" s="24" t="s">
        <v>67</v>
      </c>
      <c r="B2" s="24"/>
      <c r="C2" s="24"/>
      <c r="D2" s="25"/>
    </row>
    <row r="3" ht="26.25" customHeight="1" spans="1:4">
      <c r="A3" s="26"/>
      <c r="B3" s="27"/>
      <c r="C3" s="28"/>
      <c r="D3" s="29" t="s">
        <v>71</v>
      </c>
    </row>
    <row r="4" s="1" customFormat="1" ht="32.1" customHeight="1" spans="1:4">
      <c r="A4" s="12" t="s">
        <v>630</v>
      </c>
      <c r="B4" s="13" t="s">
        <v>77</v>
      </c>
      <c r="C4" s="12" t="s">
        <v>834</v>
      </c>
      <c r="D4" s="13" t="s">
        <v>787</v>
      </c>
    </row>
    <row r="5" s="2" customFormat="1" ht="32.1" customHeight="1" spans="1:4">
      <c r="A5" s="14" t="s">
        <v>788</v>
      </c>
      <c r="B5" s="15">
        <f>SUM(B6:B11)</f>
        <v>8648.8</v>
      </c>
      <c r="C5" s="15">
        <f>SUM(C6:C11)</f>
        <v>6547.55</v>
      </c>
      <c r="D5" s="16">
        <f t="shared" ref="D5:D21" si="0">C5/B5*100</f>
        <v>75.7047220423643</v>
      </c>
    </row>
    <row r="6" ht="32.1" customHeight="1" spans="1:4">
      <c r="A6" s="17" t="s">
        <v>789</v>
      </c>
      <c r="B6" s="18">
        <v>1642</v>
      </c>
      <c r="C6" s="18">
        <v>823.91</v>
      </c>
      <c r="D6" s="19">
        <f t="shared" si="0"/>
        <v>50.1772228989038</v>
      </c>
    </row>
    <row r="7" ht="32.1" customHeight="1" spans="1:4">
      <c r="A7" s="17" t="s">
        <v>790</v>
      </c>
      <c r="B7" s="18">
        <v>6531</v>
      </c>
      <c r="C7" s="18">
        <v>5672</v>
      </c>
      <c r="D7" s="19">
        <f t="shared" si="0"/>
        <v>86.8473434389833</v>
      </c>
    </row>
    <row r="8" ht="32.1" customHeight="1" spans="1:4">
      <c r="A8" s="17" t="s">
        <v>791</v>
      </c>
      <c r="B8" s="18">
        <v>160</v>
      </c>
      <c r="C8" s="18">
        <v>23</v>
      </c>
      <c r="D8" s="19">
        <f t="shared" si="0"/>
        <v>14.375</v>
      </c>
    </row>
    <row r="9" ht="32.1" customHeight="1" spans="1:4">
      <c r="A9" s="30" t="s">
        <v>101</v>
      </c>
      <c r="B9" s="18">
        <v>303</v>
      </c>
      <c r="C9" s="18"/>
      <c r="D9" s="19">
        <f t="shared" si="0"/>
        <v>0</v>
      </c>
    </row>
    <row r="10" ht="32.1" customHeight="1" spans="1:4">
      <c r="A10" s="30" t="s">
        <v>862</v>
      </c>
      <c r="B10" s="18">
        <v>0.8</v>
      </c>
      <c r="C10" s="18">
        <v>2.16</v>
      </c>
      <c r="D10" s="19">
        <f t="shared" si="0"/>
        <v>270</v>
      </c>
    </row>
    <row r="11" ht="32.1" customHeight="1" spans="1:4">
      <c r="A11" s="17" t="s">
        <v>793</v>
      </c>
      <c r="B11" s="18">
        <v>12</v>
      </c>
      <c r="C11" s="18">
        <v>26.48</v>
      </c>
      <c r="D11" s="19">
        <f t="shared" si="0"/>
        <v>220.666666666667</v>
      </c>
    </row>
    <row r="12" s="2" customFormat="1" ht="32.1" customHeight="1" spans="1:4">
      <c r="A12" s="31" t="s">
        <v>794</v>
      </c>
      <c r="B12" s="15">
        <f>SUM(B13:B16)</f>
        <v>24944</v>
      </c>
      <c r="C12" s="15">
        <f>SUM(C13:C16)</f>
        <v>18955.44</v>
      </c>
      <c r="D12" s="16">
        <f t="shared" si="0"/>
        <v>75.9919820397691</v>
      </c>
    </row>
    <row r="13" ht="32.1" customHeight="1" spans="1:4">
      <c r="A13" s="17" t="s">
        <v>795</v>
      </c>
      <c r="B13" s="18">
        <v>9996</v>
      </c>
      <c r="C13" s="18">
        <v>4873.97</v>
      </c>
      <c r="D13" s="19">
        <f t="shared" si="0"/>
        <v>48.7592036814726</v>
      </c>
    </row>
    <row r="14" ht="32.1" customHeight="1" spans="1:4">
      <c r="A14" s="17" t="s">
        <v>796</v>
      </c>
      <c r="B14" s="18">
        <v>14500</v>
      </c>
      <c r="C14" s="18">
        <v>13921</v>
      </c>
      <c r="D14" s="19">
        <f t="shared" si="0"/>
        <v>96.0068965517241</v>
      </c>
    </row>
    <row r="15" ht="32.1" customHeight="1" spans="1:4">
      <c r="A15" s="17" t="s">
        <v>791</v>
      </c>
      <c r="B15" s="18">
        <v>98</v>
      </c>
      <c r="C15" s="18">
        <v>24.66</v>
      </c>
      <c r="D15" s="19">
        <f t="shared" si="0"/>
        <v>25.1632653061225</v>
      </c>
    </row>
    <row r="16" ht="32.1" customHeight="1" spans="1:4">
      <c r="A16" s="17" t="s">
        <v>793</v>
      </c>
      <c r="B16" s="18">
        <v>350</v>
      </c>
      <c r="C16" s="18">
        <v>135.81</v>
      </c>
      <c r="D16" s="19">
        <f t="shared" si="0"/>
        <v>38.8028571428571</v>
      </c>
    </row>
    <row r="17" s="3" customFormat="1" ht="32.1" customHeight="1" spans="1:4">
      <c r="A17" s="20" t="s">
        <v>723</v>
      </c>
      <c r="B17" s="21">
        <f>B5+B12</f>
        <v>33592.8</v>
      </c>
      <c r="C17" s="21">
        <f>C5+C12</f>
        <v>25502.99</v>
      </c>
      <c r="D17" s="16">
        <f t="shared" si="0"/>
        <v>75.9180241004025</v>
      </c>
    </row>
    <row r="18" s="2" customFormat="1" ht="32.1" customHeight="1" spans="1:4">
      <c r="A18" s="22" t="s">
        <v>724</v>
      </c>
      <c r="B18" s="21">
        <f>B19+B20</f>
        <v>34899</v>
      </c>
      <c r="C18" s="21">
        <f>C19+C20</f>
        <v>34874</v>
      </c>
      <c r="D18" s="16">
        <f t="shared" si="0"/>
        <v>99.9283647095905</v>
      </c>
    </row>
    <row r="19" ht="32.1" customHeight="1" spans="1:4">
      <c r="A19" s="17" t="s">
        <v>797</v>
      </c>
      <c r="B19" s="18">
        <v>20636</v>
      </c>
      <c r="C19" s="18">
        <v>20860</v>
      </c>
      <c r="D19" s="19">
        <f t="shared" si="0"/>
        <v>101.085481682497</v>
      </c>
    </row>
    <row r="20" ht="32.1" customHeight="1" spans="1:4">
      <c r="A20" s="17" t="s">
        <v>798</v>
      </c>
      <c r="B20" s="18">
        <v>14263</v>
      </c>
      <c r="C20" s="18">
        <v>14014</v>
      </c>
      <c r="D20" s="19">
        <f t="shared" si="0"/>
        <v>98.2542242165042</v>
      </c>
    </row>
    <row r="21" s="3" customFormat="1" ht="32.1" customHeight="1" spans="1:4">
      <c r="A21" s="20" t="s">
        <v>641</v>
      </c>
      <c r="B21" s="21">
        <f>B17+B18</f>
        <v>68491.8</v>
      </c>
      <c r="C21" s="21">
        <f>C17+C18</f>
        <v>60376.99</v>
      </c>
      <c r="D21" s="16">
        <f t="shared" si="0"/>
        <v>88.152143760275</v>
      </c>
    </row>
  </sheetData>
  <mergeCells count="1">
    <mergeCell ref="A2:D2"/>
  </mergeCells>
  <printOptions horizontalCentered="1"/>
  <pageMargins left="0.944444444444444" right="0.786805555555556" top="0.984027777777778" bottom="0.984027777777778" header="0.511805555555556" footer="0.786805555555556"/>
  <pageSetup paperSize="9" orientation="portrait"/>
  <headerFooter alignWithMargins="0">
    <oddFooter>&amp;R &amp;"-"&amp;14 -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F19"/>
  <sheetViews>
    <sheetView showZeros="0" workbookViewId="0">
      <selection activeCell="H9" sqref="H9"/>
    </sheetView>
  </sheetViews>
  <sheetFormatPr defaultColWidth="9" defaultRowHeight="14.25" outlineLevelCol="5"/>
  <cols>
    <col min="1" max="1" width="45.8833333333333" style="4" customWidth="1"/>
    <col min="2" max="2" width="13.25" style="5" customWidth="1"/>
    <col min="3" max="3" width="13.8833333333333" style="6" customWidth="1"/>
    <col min="4" max="4" width="13.25" style="6" customWidth="1"/>
    <col min="5" max="5" width="9" style="6"/>
    <col min="6" max="6" width="10.3833333333333" style="6"/>
    <col min="7" max="244" width="9" style="6"/>
    <col min="245" max="245" width="42" style="6" customWidth="1"/>
    <col min="246" max="248" width="14.75" style="6" customWidth="1"/>
    <col min="249" max="249" width="9.88333333333333" style="6" customWidth="1"/>
    <col min="250" max="16384" width="9" style="6"/>
  </cols>
  <sheetData>
    <row r="1" ht="23.25" customHeight="1" spans="1:1">
      <c r="A1" s="7" t="s">
        <v>863</v>
      </c>
    </row>
    <row r="2" ht="49.5" customHeight="1" spans="1:4">
      <c r="A2" s="8" t="s">
        <v>69</v>
      </c>
      <c r="B2" s="8"/>
      <c r="C2" s="8"/>
      <c r="D2" s="8"/>
    </row>
    <row r="3" ht="28.5" customHeight="1" spans="1:4">
      <c r="A3" s="9"/>
      <c r="B3" s="10"/>
      <c r="C3" s="10"/>
      <c r="D3" s="11" t="s">
        <v>71</v>
      </c>
    </row>
    <row r="4" s="1" customFormat="1" ht="33.95" customHeight="1" spans="1:4">
      <c r="A4" s="12" t="s">
        <v>630</v>
      </c>
      <c r="B4" s="13" t="s">
        <v>77</v>
      </c>
      <c r="C4" s="12" t="s">
        <v>834</v>
      </c>
      <c r="D4" s="12" t="s">
        <v>787</v>
      </c>
    </row>
    <row r="5" s="2" customFormat="1" ht="36" customHeight="1" spans="1:4">
      <c r="A5" s="14" t="s">
        <v>800</v>
      </c>
      <c r="B5" s="15">
        <f>SUM(B6:B10)</f>
        <v>6690.49</v>
      </c>
      <c r="C5" s="15">
        <f>SUM(C6:C10)</f>
        <v>3296.53</v>
      </c>
      <c r="D5" s="16">
        <f t="shared" ref="D5:D8" si="0">C5/B5*100</f>
        <v>49.2718769477273</v>
      </c>
    </row>
    <row r="6" ht="36" customHeight="1" spans="1:4">
      <c r="A6" s="17" t="s">
        <v>801</v>
      </c>
      <c r="B6" s="18">
        <v>6137.97</v>
      </c>
      <c r="C6" s="18">
        <v>2999.3</v>
      </c>
      <c r="D6" s="19">
        <f t="shared" si="0"/>
        <v>48.864689791576</v>
      </c>
    </row>
    <row r="7" ht="36" customHeight="1" spans="1:4">
      <c r="A7" s="17" t="s">
        <v>802</v>
      </c>
      <c r="B7" s="18">
        <v>450.52</v>
      </c>
      <c r="C7" s="18">
        <v>237.16</v>
      </c>
      <c r="D7" s="19">
        <f t="shared" si="0"/>
        <v>52.6413921690491</v>
      </c>
    </row>
    <row r="8" ht="36" customHeight="1" spans="1:4">
      <c r="A8" s="17" t="s">
        <v>803</v>
      </c>
      <c r="B8" s="18">
        <v>96</v>
      </c>
      <c r="C8" s="18">
        <v>56.32</v>
      </c>
      <c r="D8" s="19">
        <f t="shared" si="0"/>
        <v>58.6666666666667</v>
      </c>
    </row>
    <row r="9" ht="36" customHeight="1" spans="1:4">
      <c r="A9" s="17" t="s">
        <v>804</v>
      </c>
      <c r="B9" s="18"/>
      <c r="C9" s="18"/>
      <c r="D9" s="19"/>
    </row>
    <row r="10" ht="36" customHeight="1" spans="1:4">
      <c r="A10" s="17" t="s">
        <v>805</v>
      </c>
      <c r="B10" s="18">
        <v>6</v>
      </c>
      <c r="C10" s="18">
        <v>3.75</v>
      </c>
      <c r="D10" s="19">
        <f>C10/B10*100</f>
        <v>62.5</v>
      </c>
    </row>
    <row r="11" s="2" customFormat="1" ht="36" customHeight="1" spans="1:4">
      <c r="A11" s="14" t="s">
        <v>806</v>
      </c>
      <c r="B11" s="15">
        <f>SUM(B12:B14)</f>
        <v>22260</v>
      </c>
      <c r="C11" s="15">
        <f>SUM(C12:C14)</f>
        <v>10963</v>
      </c>
      <c r="D11" s="16">
        <f t="shared" ref="D11:D12" si="1">C11/B11*100</f>
        <v>49.2497753818509</v>
      </c>
    </row>
    <row r="12" ht="36" customHeight="1" spans="1:4">
      <c r="A12" s="17" t="s">
        <v>807</v>
      </c>
      <c r="B12" s="18">
        <v>22000</v>
      </c>
      <c r="C12" s="18">
        <v>10948</v>
      </c>
      <c r="D12" s="19">
        <f t="shared" si="1"/>
        <v>49.7636363636364</v>
      </c>
    </row>
    <row r="13" ht="36" customHeight="1" spans="1:4">
      <c r="A13" s="17" t="s">
        <v>808</v>
      </c>
      <c r="B13" s="18"/>
      <c r="C13" s="18"/>
      <c r="D13" s="19"/>
    </row>
    <row r="14" ht="36" customHeight="1" spans="1:4">
      <c r="A14" s="17" t="s">
        <v>805</v>
      </c>
      <c r="B14" s="18">
        <v>260</v>
      </c>
      <c r="C14" s="18">
        <v>15</v>
      </c>
      <c r="D14" s="19">
        <f>C14/B14*100</f>
        <v>5.76923076923077</v>
      </c>
    </row>
    <row r="15" s="3" customFormat="1" ht="36" customHeight="1" spans="1:4">
      <c r="A15" s="20" t="s">
        <v>743</v>
      </c>
      <c r="B15" s="21">
        <f>+B5+B11</f>
        <v>28950.49</v>
      </c>
      <c r="C15" s="21">
        <f>C5+C11</f>
        <v>14259.53</v>
      </c>
      <c r="D15" s="16">
        <f>C15/B15*100</f>
        <v>49.2548830779721</v>
      </c>
    </row>
    <row r="16" s="2" customFormat="1" ht="36" customHeight="1" spans="1:4">
      <c r="A16" s="22" t="s">
        <v>809</v>
      </c>
      <c r="B16" s="21">
        <f>B17+B18</f>
        <v>39541.31</v>
      </c>
      <c r="C16" s="21">
        <f>C17+C18</f>
        <v>46117.64</v>
      </c>
      <c r="D16" s="16">
        <f>C16/B16*100</f>
        <v>116.63154306218</v>
      </c>
    </row>
    <row r="17" ht="36" customHeight="1" spans="1:6">
      <c r="A17" s="17" t="s">
        <v>797</v>
      </c>
      <c r="B17" s="18">
        <f>表31!B19+表31!B5-表32!B5</f>
        <v>22594.31</v>
      </c>
      <c r="C17" s="18">
        <v>24111.64</v>
      </c>
      <c r="D17" s="19">
        <f>C17/B17*100</f>
        <v>106.715540328516</v>
      </c>
      <c r="F17" s="2"/>
    </row>
    <row r="18" ht="36" customHeight="1" spans="1:6">
      <c r="A18" s="17" t="s">
        <v>798</v>
      </c>
      <c r="B18" s="18">
        <f>表31!B20+表31!B12-表32!B11</f>
        <v>16947</v>
      </c>
      <c r="C18" s="18">
        <v>22006</v>
      </c>
      <c r="D18" s="19">
        <f t="shared" ref="D18:D19" si="2">C18/B18*100</f>
        <v>129.851891190181</v>
      </c>
      <c r="F18" s="2"/>
    </row>
    <row r="19" s="3" customFormat="1" ht="36" customHeight="1" spans="1:4">
      <c r="A19" s="20" t="s">
        <v>642</v>
      </c>
      <c r="B19" s="21">
        <f>B15+B16</f>
        <v>68491.8</v>
      </c>
      <c r="C19" s="21">
        <f>C15+C16</f>
        <v>60377.17</v>
      </c>
      <c r="D19" s="16">
        <f t="shared" si="2"/>
        <v>88.1524065654575</v>
      </c>
    </row>
  </sheetData>
  <mergeCells count="2">
    <mergeCell ref="A2:D2"/>
    <mergeCell ref="B3:C3"/>
  </mergeCells>
  <printOptions horizontalCentered="1"/>
  <pageMargins left="0.550694444444444" right="0.786805555555556" top="0.984027777777778" bottom="0.984027777777778" header="0.511805555555556" footer="0.786805555555556"/>
  <pageSetup paperSize="9" orientation="portrait"/>
  <headerFooter alignWithMargins="0">
    <oddFooter>&amp;L&amp;"-"&amp;14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34"/>
  <sheetViews>
    <sheetView workbookViewId="0">
      <selection activeCell="A2" sqref="A2:G2"/>
    </sheetView>
  </sheetViews>
  <sheetFormatPr defaultColWidth="10.25" defaultRowHeight="14.25" outlineLevelCol="6"/>
  <cols>
    <col min="1" max="1" width="33.1333333333333" style="306" customWidth="1"/>
    <col min="2" max="2" width="11.75" style="306" customWidth="1"/>
    <col min="3" max="3" width="12.3833333333333" style="306" customWidth="1"/>
    <col min="4" max="4" width="10.6666666666667" style="325" customWidth="1"/>
    <col min="5" max="5" width="10.75" style="306" customWidth="1"/>
    <col min="6" max="6" width="10" style="326" customWidth="1"/>
    <col min="7" max="7" width="8.75" style="326" customWidth="1"/>
    <col min="8" max="246" width="9" style="306" customWidth="1"/>
    <col min="247" max="247" width="29" style="306" customWidth="1"/>
    <col min="248" max="16384" width="10.25" style="306"/>
  </cols>
  <sheetData>
    <row r="1" spans="1:1">
      <c r="A1" s="7" t="s">
        <v>103</v>
      </c>
    </row>
    <row r="2" ht="40.5" customHeight="1" spans="1:7">
      <c r="A2" s="307" t="s">
        <v>8</v>
      </c>
      <c r="B2" s="307"/>
      <c r="C2" s="307"/>
      <c r="D2" s="294"/>
      <c r="E2" s="307"/>
      <c r="F2" s="307"/>
      <c r="G2" s="307"/>
    </row>
    <row r="3" ht="24" customHeight="1" spans="1:7">
      <c r="A3" s="327"/>
      <c r="B3" s="327"/>
      <c r="C3" s="327"/>
      <c r="D3" s="328"/>
      <c r="E3" s="327"/>
      <c r="F3" s="329" t="s">
        <v>71</v>
      </c>
      <c r="G3" s="329"/>
    </row>
    <row r="4" s="324" customFormat="1" ht="24" customHeight="1" spans="1:7">
      <c r="A4" s="162" t="s">
        <v>72</v>
      </c>
      <c r="B4" s="162" t="s">
        <v>104</v>
      </c>
      <c r="C4" s="330" t="s">
        <v>74</v>
      </c>
      <c r="D4" s="331"/>
      <c r="E4" s="330"/>
      <c r="F4" s="330" t="s">
        <v>105</v>
      </c>
      <c r="G4" s="330" t="s">
        <v>76</v>
      </c>
    </row>
    <row r="5" s="324" customFormat="1" ht="32.25" customHeight="1" spans="1:7">
      <c r="A5" s="164"/>
      <c r="B5" s="164"/>
      <c r="C5" s="330" t="s">
        <v>77</v>
      </c>
      <c r="D5" s="331" t="s">
        <v>106</v>
      </c>
      <c r="E5" s="330" t="s">
        <v>79</v>
      </c>
      <c r="F5" s="330"/>
      <c r="G5" s="330"/>
    </row>
    <row r="6" ht="30" customHeight="1" spans="1:7">
      <c r="A6" s="58" t="s">
        <v>107</v>
      </c>
      <c r="B6" s="70">
        <v>15139</v>
      </c>
      <c r="C6" s="70">
        <v>21765</v>
      </c>
      <c r="D6" s="332">
        <v>15327</v>
      </c>
      <c r="E6" s="333">
        <v>15321</v>
      </c>
      <c r="F6" s="334">
        <f>E6/D6*100</f>
        <v>99.9608533959679</v>
      </c>
      <c r="G6" s="335">
        <f>(E6-B6)/B6*100</f>
        <v>1.20219301142744</v>
      </c>
    </row>
    <row r="7" ht="30" customHeight="1" spans="1:7">
      <c r="A7" s="58" t="s">
        <v>108</v>
      </c>
      <c r="B7" s="336"/>
      <c r="C7" s="336"/>
      <c r="D7" s="337"/>
      <c r="E7" s="336"/>
      <c r="F7" s="334"/>
      <c r="G7" s="335"/>
    </row>
    <row r="8" ht="30" customHeight="1" spans="1:7">
      <c r="A8" s="58" t="s">
        <v>109</v>
      </c>
      <c r="B8" s="338"/>
      <c r="C8" s="338"/>
      <c r="D8" s="339"/>
      <c r="E8" s="338"/>
      <c r="F8" s="334"/>
      <c r="G8" s="335"/>
    </row>
    <row r="9" ht="30" customHeight="1" spans="1:7">
      <c r="A9" s="58" t="s">
        <v>110</v>
      </c>
      <c r="B9" s="70">
        <v>7686</v>
      </c>
      <c r="C9" s="70">
        <v>8145</v>
      </c>
      <c r="D9" s="332">
        <v>10507</v>
      </c>
      <c r="E9" s="70">
        <v>10507</v>
      </c>
      <c r="F9" s="334">
        <f t="shared" ref="F9:F31" si="0">E9/D9*100</f>
        <v>100</v>
      </c>
      <c r="G9" s="335">
        <f>(E9-B9)/B9*100</f>
        <v>36.7030965391621</v>
      </c>
    </row>
    <row r="10" ht="30" customHeight="1" spans="1:7">
      <c r="A10" s="58" t="s">
        <v>111</v>
      </c>
      <c r="B10" s="70">
        <v>33899</v>
      </c>
      <c r="C10" s="70">
        <v>33676</v>
      </c>
      <c r="D10" s="332">
        <v>34052</v>
      </c>
      <c r="E10" s="70">
        <v>34052</v>
      </c>
      <c r="F10" s="334">
        <f t="shared" si="0"/>
        <v>100</v>
      </c>
      <c r="G10" s="335">
        <f t="shared" ref="G10:G18" si="1">(E10-B10)/B10*100</f>
        <v>0.451340747514676</v>
      </c>
    </row>
    <row r="11" ht="30" customHeight="1" spans="1:7">
      <c r="A11" s="58" t="s">
        <v>112</v>
      </c>
      <c r="B11" s="70">
        <v>201</v>
      </c>
      <c r="C11" s="70">
        <v>146</v>
      </c>
      <c r="D11" s="332">
        <v>217</v>
      </c>
      <c r="E11" s="70">
        <v>217</v>
      </c>
      <c r="F11" s="334">
        <f t="shared" si="0"/>
        <v>100</v>
      </c>
      <c r="G11" s="335">
        <f t="shared" si="1"/>
        <v>7.96019900497512</v>
      </c>
    </row>
    <row r="12" ht="30" customHeight="1" spans="1:7">
      <c r="A12" s="58" t="s">
        <v>113</v>
      </c>
      <c r="B12" s="70">
        <v>3908</v>
      </c>
      <c r="C12" s="70">
        <v>2215</v>
      </c>
      <c r="D12" s="332">
        <v>4500</v>
      </c>
      <c r="E12" s="70">
        <v>4500</v>
      </c>
      <c r="F12" s="334">
        <f t="shared" si="0"/>
        <v>100</v>
      </c>
      <c r="G12" s="335">
        <f t="shared" si="1"/>
        <v>15.1484135107472</v>
      </c>
    </row>
    <row r="13" ht="30" customHeight="1" spans="1:7">
      <c r="A13" s="58" t="s">
        <v>114</v>
      </c>
      <c r="B13" s="70">
        <v>39553</v>
      </c>
      <c r="C13" s="70">
        <v>36846</v>
      </c>
      <c r="D13" s="332">
        <v>41500</v>
      </c>
      <c r="E13" s="70">
        <v>41464</v>
      </c>
      <c r="F13" s="334">
        <f t="shared" si="0"/>
        <v>99.9132530120482</v>
      </c>
      <c r="G13" s="335">
        <f t="shared" si="1"/>
        <v>4.83149192223093</v>
      </c>
    </row>
    <row r="14" ht="30" customHeight="1" spans="1:7">
      <c r="A14" s="58" t="s">
        <v>115</v>
      </c>
      <c r="B14" s="70">
        <v>25842</v>
      </c>
      <c r="C14" s="70">
        <v>28404</v>
      </c>
      <c r="D14" s="332">
        <v>28436</v>
      </c>
      <c r="E14" s="70">
        <v>28346</v>
      </c>
      <c r="F14" s="334">
        <f t="shared" si="0"/>
        <v>99.6834997889999</v>
      </c>
      <c r="G14" s="335">
        <f t="shared" si="1"/>
        <v>9.68965250367619</v>
      </c>
    </row>
    <row r="15" ht="30" customHeight="1" spans="1:7">
      <c r="A15" s="58" t="s">
        <v>116</v>
      </c>
      <c r="B15" s="70">
        <v>5481</v>
      </c>
      <c r="C15" s="70">
        <v>8368</v>
      </c>
      <c r="D15" s="332">
        <v>5500</v>
      </c>
      <c r="E15" s="70">
        <v>5553</v>
      </c>
      <c r="F15" s="334">
        <f t="shared" si="0"/>
        <v>100.963636363636</v>
      </c>
      <c r="G15" s="335">
        <f t="shared" si="1"/>
        <v>1.3136288998358</v>
      </c>
    </row>
    <row r="16" ht="30" customHeight="1" spans="1:7">
      <c r="A16" s="58" t="s">
        <v>117</v>
      </c>
      <c r="B16" s="70">
        <v>16588</v>
      </c>
      <c r="C16" s="70">
        <v>6464</v>
      </c>
      <c r="D16" s="332">
        <v>15532</v>
      </c>
      <c r="E16" s="70">
        <v>15532</v>
      </c>
      <c r="F16" s="334">
        <f t="shared" si="0"/>
        <v>100</v>
      </c>
      <c r="G16" s="335">
        <f t="shared" si="1"/>
        <v>-6.36604774535809</v>
      </c>
    </row>
    <row r="17" ht="30" customHeight="1" spans="1:7">
      <c r="A17" s="58" t="s">
        <v>118</v>
      </c>
      <c r="B17" s="70">
        <v>59198</v>
      </c>
      <c r="C17" s="70">
        <v>45615</v>
      </c>
      <c r="D17" s="332">
        <f>62947-642</f>
        <v>62305</v>
      </c>
      <c r="E17" s="70">
        <v>62808</v>
      </c>
      <c r="F17" s="334">
        <f t="shared" si="0"/>
        <v>100.807318834764</v>
      </c>
      <c r="G17" s="335">
        <f t="shared" si="1"/>
        <v>6.09817899253353</v>
      </c>
    </row>
    <row r="18" ht="30" customHeight="1" spans="1:7">
      <c r="A18" s="58" t="s">
        <v>119</v>
      </c>
      <c r="B18" s="70">
        <v>7559</v>
      </c>
      <c r="C18" s="70">
        <v>7407</v>
      </c>
      <c r="D18" s="332">
        <v>11300</v>
      </c>
      <c r="E18" s="70">
        <v>11286</v>
      </c>
      <c r="F18" s="334">
        <f t="shared" si="0"/>
        <v>99.8761061946903</v>
      </c>
      <c r="G18" s="335">
        <f t="shared" si="1"/>
        <v>49.3054636856727</v>
      </c>
    </row>
    <row r="19" ht="30" customHeight="1" spans="1:7">
      <c r="A19" s="58" t="s">
        <v>120</v>
      </c>
      <c r="B19" s="70">
        <v>106</v>
      </c>
      <c r="C19" s="70">
        <v>2000</v>
      </c>
      <c r="D19" s="332">
        <v>640</v>
      </c>
      <c r="E19" s="70">
        <v>638</v>
      </c>
      <c r="F19" s="334">
        <f t="shared" si="0"/>
        <v>99.6875</v>
      </c>
      <c r="G19" s="335"/>
    </row>
    <row r="20" ht="30" customHeight="1" spans="1:7">
      <c r="A20" s="58" t="s">
        <v>121</v>
      </c>
      <c r="B20" s="70">
        <v>1865</v>
      </c>
      <c r="C20" s="70">
        <v>1850</v>
      </c>
      <c r="D20" s="332">
        <v>320</v>
      </c>
      <c r="E20" s="70">
        <v>318</v>
      </c>
      <c r="F20" s="334">
        <f t="shared" si="0"/>
        <v>99.375</v>
      </c>
      <c r="G20" s="335">
        <f t="shared" ref="G20:G26" si="2">(E20-B20)/B20*100</f>
        <v>-82.9490616621984</v>
      </c>
    </row>
    <row r="21" ht="30" customHeight="1" spans="1:7">
      <c r="A21" s="58" t="s">
        <v>122</v>
      </c>
      <c r="B21" s="70">
        <v>135</v>
      </c>
      <c r="C21" s="70"/>
      <c r="D21" s="332">
        <v>6</v>
      </c>
      <c r="E21" s="70">
        <v>6</v>
      </c>
      <c r="F21" s="334">
        <f t="shared" si="0"/>
        <v>100</v>
      </c>
      <c r="G21" s="335">
        <f t="shared" si="2"/>
        <v>-95.5555555555556</v>
      </c>
    </row>
    <row r="22" ht="30" customHeight="1" spans="1:7">
      <c r="A22" s="62" t="s">
        <v>123</v>
      </c>
      <c r="B22" s="322"/>
      <c r="C22" s="322"/>
      <c r="D22" s="340"/>
      <c r="E22" s="322"/>
      <c r="F22" s="334"/>
      <c r="G22" s="335"/>
    </row>
    <row r="23" ht="30" customHeight="1" spans="1:7">
      <c r="A23" s="62" t="s">
        <v>124</v>
      </c>
      <c r="B23" s="70">
        <v>556</v>
      </c>
      <c r="C23" s="70">
        <v>712</v>
      </c>
      <c r="D23" s="332">
        <v>815</v>
      </c>
      <c r="E23" s="70">
        <v>815</v>
      </c>
      <c r="F23" s="334">
        <f t="shared" si="0"/>
        <v>100</v>
      </c>
      <c r="G23" s="335">
        <f t="shared" si="2"/>
        <v>46.5827338129496</v>
      </c>
    </row>
    <row r="24" ht="30" customHeight="1" spans="1:7">
      <c r="A24" s="62" t="s">
        <v>125</v>
      </c>
      <c r="B24" s="70">
        <v>2493</v>
      </c>
      <c r="C24" s="70">
        <v>2800</v>
      </c>
      <c r="D24" s="332">
        <v>3880</v>
      </c>
      <c r="E24" s="70">
        <v>3873</v>
      </c>
      <c r="F24" s="334">
        <f t="shared" si="0"/>
        <v>99.819587628866</v>
      </c>
      <c r="G24" s="335">
        <f t="shared" si="2"/>
        <v>55.3549939831528</v>
      </c>
    </row>
    <row r="25" ht="30" customHeight="1" spans="1:7">
      <c r="A25" s="62" t="s">
        <v>126</v>
      </c>
      <c r="B25" s="70">
        <v>167</v>
      </c>
      <c r="C25" s="70">
        <v>208</v>
      </c>
      <c r="D25" s="332">
        <v>236</v>
      </c>
      <c r="E25" s="70">
        <v>236</v>
      </c>
      <c r="F25" s="334">
        <f t="shared" si="0"/>
        <v>100</v>
      </c>
      <c r="G25" s="335">
        <f t="shared" si="2"/>
        <v>41.3173652694611</v>
      </c>
    </row>
    <row r="26" ht="30" customHeight="1" spans="1:7">
      <c r="A26" s="251" t="s">
        <v>127</v>
      </c>
      <c r="B26" s="70">
        <v>3900</v>
      </c>
      <c r="C26" s="70">
        <v>2738</v>
      </c>
      <c r="D26" s="332">
        <v>2112</v>
      </c>
      <c r="E26" s="70">
        <v>2112</v>
      </c>
      <c r="F26" s="334">
        <f t="shared" si="0"/>
        <v>100</v>
      </c>
      <c r="G26" s="335">
        <f t="shared" si="2"/>
        <v>-45.8461538461538</v>
      </c>
    </row>
    <row r="27" ht="30" customHeight="1" spans="1:7">
      <c r="A27" s="251" t="s">
        <v>128</v>
      </c>
      <c r="B27" s="70"/>
      <c r="C27" s="70">
        <v>1000</v>
      </c>
      <c r="D27" s="332"/>
      <c r="E27" s="70"/>
      <c r="F27" s="334"/>
      <c r="G27" s="335"/>
    </row>
    <row r="28" ht="30" customHeight="1" spans="1:7">
      <c r="A28" s="62" t="s">
        <v>129</v>
      </c>
      <c r="B28" s="70">
        <v>525</v>
      </c>
      <c r="C28" s="70">
        <v>1000</v>
      </c>
      <c r="D28" s="332">
        <v>1330</v>
      </c>
      <c r="E28" s="70">
        <v>1325</v>
      </c>
      <c r="F28" s="334">
        <f t="shared" si="0"/>
        <v>99.6240601503759</v>
      </c>
      <c r="G28" s="335">
        <f>(E28-B28)/B28*100</f>
        <v>152.380952380952</v>
      </c>
    </row>
    <row r="29" ht="30" customHeight="1" spans="1:7">
      <c r="A29" s="62" t="s">
        <v>130</v>
      </c>
      <c r="B29" s="70">
        <v>3241</v>
      </c>
      <c r="C29" s="70">
        <v>2130</v>
      </c>
      <c r="D29" s="332">
        <v>2159</v>
      </c>
      <c r="E29" s="70">
        <v>2159</v>
      </c>
      <c r="F29" s="334">
        <f t="shared" si="0"/>
        <v>100</v>
      </c>
      <c r="G29" s="335">
        <f>(E29-B29)/B29*100</f>
        <v>-33.3847577908053</v>
      </c>
    </row>
    <row r="30" ht="30" customHeight="1" spans="1:7">
      <c r="A30" s="62" t="s">
        <v>131</v>
      </c>
      <c r="B30" s="70">
        <v>10</v>
      </c>
      <c r="C30" s="70"/>
      <c r="D30" s="332">
        <v>14</v>
      </c>
      <c r="E30" s="70">
        <v>14</v>
      </c>
      <c r="F30" s="334">
        <f t="shared" si="0"/>
        <v>100</v>
      </c>
      <c r="G30" s="335">
        <f>(E30-B30)/B30*100</f>
        <v>40</v>
      </c>
    </row>
    <row r="31" s="305" customFormat="1" ht="30" customHeight="1" spans="1:7">
      <c r="A31" s="323" t="s">
        <v>132</v>
      </c>
      <c r="B31" s="341">
        <f>SUM(B6:B30)</f>
        <v>228052</v>
      </c>
      <c r="C31" s="341">
        <f>SUM(C6:C30)</f>
        <v>213489</v>
      </c>
      <c r="D31" s="342">
        <f>SUM(D6:D30)</f>
        <v>240688</v>
      </c>
      <c r="E31" s="341">
        <f>SUM(E6:E30)</f>
        <v>241082</v>
      </c>
      <c r="F31" s="343">
        <f t="shared" si="0"/>
        <v>100.163697400784</v>
      </c>
      <c r="G31" s="343">
        <f>(E31-B31)/B31*100</f>
        <v>5.7136091768544</v>
      </c>
    </row>
    <row r="32" spans="4:4">
      <c r="D32" s="344"/>
    </row>
    <row r="34" spans="5:6">
      <c r="E34" s="345"/>
      <c r="F34" s="346"/>
    </row>
  </sheetData>
  <mergeCells count="7">
    <mergeCell ref="A2:G2"/>
    <mergeCell ref="F3:G3"/>
    <mergeCell ref="C4:E4"/>
    <mergeCell ref="A4:A5"/>
    <mergeCell ref="B4:B5"/>
    <mergeCell ref="F4:F5"/>
    <mergeCell ref="G4:G5"/>
  </mergeCells>
  <printOptions horizontalCentered="1"/>
  <pageMargins left="0.550694444444444" right="0.786805555555556" top="0.786805555555556" bottom="0.786805555555556" header="0.511805555555556" footer="0.590277777777778"/>
  <pageSetup paperSize="9" scale="88" orientation="portrait"/>
  <headerFooter alignWithMargins="0">
    <oddFooter>&amp;L&amp;"-"&amp;14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28"/>
  <sheetViews>
    <sheetView workbookViewId="0">
      <selection activeCell="A2" sqref="A2:G2"/>
    </sheetView>
  </sheetViews>
  <sheetFormatPr defaultColWidth="9" defaultRowHeight="14.25" outlineLevelCol="6"/>
  <cols>
    <col min="1" max="1" width="33.5" style="306" customWidth="1"/>
    <col min="2" max="2" width="9.5" style="306" customWidth="1"/>
    <col min="3" max="4" width="9.25" style="306" customWidth="1"/>
    <col min="5" max="5" width="9.13333333333333" style="306" customWidth="1"/>
    <col min="6" max="6" width="9.5" style="306" customWidth="1"/>
    <col min="7" max="7" width="11.3333333333333" style="306" customWidth="1"/>
    <col min="8" max="16384" width="9" style="306"/>
  </cols>
  <sheetData>
    <row r="1" ht="18.75" customHeight="1" spans="1:1">
      <c r="A1" s="7" t="s">
        <v>133</v>
      </c>
    </row>
    <row r="2" ht="39.75" customHeight="1" spans="1:7">
      <c r="A2" s="307" t="s">
        <v>10</v>
      </c>
      <c r="B2" s="307"/>
      <c r="C2" s="307"/>
      <c r="D2" s="307"/>
      <c r="E2" s="307"/>
      <c r="F2" s="307"/>
      <c r="G2" s="307"/>
    </row>
    <row r="3" ht="26.25" customHeight="1" spans="1:7">
      <c r="A3" s="308"/>
      <c r="B3" s="309"/>
      <c r="C3" s="309"/>
      <c r="D3" s="309"/>
      <c r="E3" s="309"/>
      <c r="F3" s="310" t="s">
        <v>71</v>
      </c>
      <c r="G3" s="310"/>
    </row>
    <row r="4" ht="26.25" customHeight="1" spans="1:7">
      <c r="A4" s="162" t="s">
        <v>72</v>
      </c>
      <c r="B4" s="162" t="s">
        <v>73</v>
      </c>
      <c r="C4" s="311" t="s">
        <v>74</v>
      </c>
      <c r="D4" s="312"/>
      <c r="E4" s="313"/>
      <c r="F4" s="314" t="s">
        <v>134</v>
      </c>
      <c r="G4" s="162" t="s">
        <v>76</v>
      </c>
    </row>
    <row r="5" ht="36" customHeight="1" spans="1:7">
      <c r="A5" s="164"/>
      <c r="B5" s="164"/>
      <c r="C5" s="162" t="s">
        <v>77</v>
      </c>
      <c r="D5" s="162" t="s">
        <v>106</v>
      </c>
      <c r="E5" s="162" t="s">
        <v>79</v>
      </c>
      <c r="F5" s="315"/>
      <c r="G5" s="164"/>
    </row>
    <row r="6" s="304" customFormat="1" ht="28" customHeight="1" spans="1:7">
      <c r="A6" s="316" t="s">
        <v>80</v>
      </c>
      <c r="B6" s="317">
        <f>SUM(B7:B20)</f>
        <v>9688</v>
      </c>
      <c r="C6" s="317">
        <f>SUM(C7:C20)</f>
        <v>10000</v>
      </c>
      <c r="D6" s="317">
        <f>SUM(D7:D20)</f>
        <v>10000</v>
      </c>
      <c r="E6" s="317">
        <f>SUM(E7:E20)</f>
        <v>9114</v>
      </c>
      <c r="F6" s="318">
        <f>E6/D6*100</f>
        <v>91.14</v>
      </c>
      <c r="G6" s="318">
        <f>(E6-B6)/B6*100</f>
        <v>-5.92485549132948</v>
      </c>
    </row>
    <row r="7" ht="28" customHeight="1" spans="1:7">
      <c r="A7" s="62" t="s">
        <v>135</v>
      </c>
      <c r="B7" s="319">
        <v>3718</v>
      </c>
      <c r="C7" s="319">
        <v>4030</v>
      </c>
      <c r="D7" s="319">
        <v>4030</v>
      </c>
      <c r="E7" s="319">
        <v>3536</v>
      </c>
      <c r="F7" s="320">
        <f>E7/D7*100</f>
        <v>87.741935483871</v>
      </c>
      <c r="G7" s="320">
        <f>(E7-B7)/B7*100</f>
        <v>-4.89510489510489</v>
      </c>
    </row>
    <row r="8" ht="28" customHeight="1" spans="1:7">
      <c r="A8" s="62" t="s">
        <v>82</v>
      </c>
      <c r="B8" s="319">
        <v>411</v>
      </c>
      <c r="C8" s="321">
        <v>450</v>
      </c>
      <c r="D8" s="321">
        <v>450</v>
      </c>
      <c r="E8" s="321">
        <v>338</v>
      </c>
      <c r="F8" s="320">
        <f t="shared" ref="F8:F25" si="0">E8/D8*100</f>
        <v>75.1111111111111</v>
      </c>
      <c r="G8" s="320">
        <f t="shared" ref="G8:G26" si="1">(E8-B8)/B8*100</f>
        <v>-17.7615571776156</v>
      </c>
    </row>
    <row r="9" ht="28" customHeight="1" spans="1:7">
      <c r="A9" s="62" t="s">
        <v>83</v>
      </c>
      <c r="B9" s="319">
        <v>188</v>
      </c>
      <c r="C9" s="321">
        <v>150</v>
      </c>
      <c r="D9" s="321">
        <v>150</v>
      </c>
      <c r="E9" s="321">
        <v>130</v>
      </c>
      <c r="F9" s="320">
        <f t="shared" si="0"/>
        <v>86.6666666666667</v>
      </c>
      <c r="G9" s="320">
        <f t="shared" si="1"/>
        <v>-30.8510638297872</v>
      </c>
    </row>
    <row r="10" ht="28" customHeight="1" spans="1:7">
      <c r="A10" s="62" t="s">
        <v>84</v>
      </c>
      <c r="B10" s="319">
        <v>439</v>
      </c>
      <c r="C10" s="321">
        <v>450</v>
      </c>
      <c r="D10" s="321">
        <v>450</v>
      </c>
      <c r="E10" s="321">
        <v>462</v>
      </c>
      <c r="F10" s="320">
        <f t="shared" si="0"/>
        <v>102.666666666667</v>
      </c>
      <c r="G10" s="320">
        <f t="shared" si="1"/>
        <v>5.23917995444191</v>
      </c>
    </row>
    <row r="11" ht="28" customHeight="1" spans="1:7">
      <c r="A11" s="62" t="s">
        <v>85</v>
      </c>
      <c r="B11" s="319">
        <v>674</v>
      </c>
      <c r="C11" s="321">
        <v>600</v>
      </c>
      <c r="D11" s="321">
        <v>600</v>
      </c>
      <c r="E11" s="321">
        <v>594</v>
      </c>
      <c r="F11" s="320">
        <f t="shared" si="0"/>
        <v>99</v>
      </c>
      <c r="G11" s="320">
        <f t="shared" si="1"/>
        <v>-11.8694362017804</v>
      </c>
    </row>
    <row r="12" ht="28" customHeight="1" spans="1:7">
      <c r="A12" s="62" t="s">
        <v>86</v>
      </c>
      <c r="B12" s="319">
        <v>509</v>
      </c>
      <c r="C12" s="321">
        <v>555</v>
      </c>
      <c r="D12" s="321">
        <v>555</v>
      </c>
      <c r="E12" s="321">
        <v>537</v>
      </c>
      <c r="F12" s="320">
        <f t="shared" si="0"/>
        <v>96.7567567567568</v>
      </c>
      <c r="G12" s="320">
        <f t="shared" si="1"/>
        <v>5.50098231827112</v>
      </c>
    </row>
    <row r="13" ht="28" customHeight="1" spans="1:7">
      <c r="A13" s="62" t="s">
        <v>87</v>
      </c>
      <c r="B13" s="319">
        <v>148</v>
      </c>
      <c r="C13" s="321">
        <v>160</v>
      </c>
      <c r="D13" s="321">
        <v>160</v>
      </c>
      <c r="E13" s="321">
        <v>174</v>
      </c>
      <c r="F13" s="320">
        <f t="shared" si="0"/>
        <v>108.75</v>
      </c>
      <c r="G13" s="320">
        <f t="shared" si="1"/>
        <v>17.5675675675676</v>
      </c>
    </row>
    <row r="14" ht="28" customHeight="1" spans="1:7">
      <c r="A14" s="62" t="s">
        <v>88</v>
      </c>
      <c r="B14" s="319">
        <v>305</v>
      </c>
      <c r="C14" s="321">
        <v>400</v>
      </c>
      <c r="D14" s="321">
        <v>400</v>
      </c>
      <c r="E14" s="321">
        <v>351</v>
      </c>
      <c r="F14" s="320">
        <f t="shared" si="0"/>
        <v>87.75</v>
      </c>
      <c r="G14" s="320">
        <f t="shared" si="1"/>
        <v>15.0819672131148</v>
      </c>
    </row>
    <row r="15" ht="28" customHeight="1" spans="1:7">
      <c r="A15" s="62" t="s">
        <v>89</v>
      </c>
      <c r="B15" s="319">
        <v>793</v>
      </c>
      <c r="C15" s="321">
        <v>800</v>
      </c>
      <c r="D15" s="321">
        <v>800</v>
      </c>
      <c r="E15" s="321">
        <v>759</v>
      </c>
      <c r="F15" s="320">
        <f t="shared" si="0"/>
        <v>94.875</v>
      </c>
      <c r="G15" s="320">
        <f t="shared" si="1"/>
        <v>-4.2875157629256</v>
      </c>
    </row>
    <row r="16" ht="28" customHeight="1" spans="1:7">
      <c r="A16" s="62" t="s">
        <v>90</v>
      </c>
      <c r="B16" s="319">
        <v>490</v>
      </c>
      <c r="C16" s="321">
        <v>500</v>
      </c>
      <c r="D16" s="321">
        <v>500</v>
      </c>
      <c r="E16" s="321">
        <v>538</v>
      </c>
      <c r="F16" s="320">
        <f t="shared" si="0"/>
        <v>107.6</v>
      </c>
      <c r="G16" s="320">
        <f t="shared" si="1"/>
        <v>9.79591836734694</v>
      </c>
    </row>
    <row r="17" ht="28" customHeight="1" spans="1:7">
      <c r="A17" s="62" t="s">
        <v>91</v>
      </c>
      <c r="B17" s="319">
        <v>438</v>
      </c>
      <c r="C17" s="321">
        <v>500</v>
      </c>
      <c r="D17" s="321">
        <v>500</v>
      </c>
      <c r="E17" s="321">
        <v>46</v>
      </c>
      <c r="F17" s="320">
        <f t="shared" si="0"/>
        <v>9.2</v>
      </c>
      <c r="G17" s="320">
        <f t="shared" si="1"/>
        <v>-89.4977168949772</v>
      </c>
    </row>
    <row r="18" ht="28" customHeight="1" spans="1:7">
      <c r="A18" s="62" t="s">
        <v>92</v>
      </c>
      <c r="B18" s="319">
        <v>1162</v>
      </c>
      <c r="C18" s="321">
        <v>1100</v>
      </c>
      <c r="D18" s="321">
        <v>1100</v>
      </c>
      <c r="E18" s="319">
        <v>1156</v>
      </c>
      <c r="F18" s="320">
        <f t="shared" si="0"/>
        <v>105.090909090909</v>
      </c>
      <c r="G18" s="320">
        <f t="shared" si="1"/>
        <v>-0.516351118760757</v>
      </c>
    </row>
    <row r="19" ht="28" customHeight="1" spans="1:7">
      <c r="A19" s="62" t="s">
        <v>93</v>
      </c>
      <c r="B19" s="319">
        <v>406</v>
      </c>
      <c r="C19" s="321">
        <v>300</v>
      </c>
      <c r="D19" s="321">
        <v>300</v>
      </c>
      <c r="E19" s="321">
        <v>492</v>
      </c>
      <c r="F19" s="320">
        <f t="shared" si="0"/>
        <v>164</v>
      </c>
      <c r="G19" s="320">
        <f t="shared" si="1"/>
        <v>21.1822660098522</v>
      </c>
    </row>
    <row r="20" ht="28" customHeight="1" spans="1:7">
      <c r="A20" s="62" t="s">
        <v>94</v>
      </c>
      <c r="B20" s="319">
        <v>7</v>
      </c>
      <c r="C20" s="319">
        <v>5</v>
      </c>
      <c r="D20" s="319">
        <v>5</v>
      </c>
      <c r="E20" s="321">
        <v>1</v>
      </c>
      <c r="F20" s="320"/>
      <c r="G20" s="320">
        <f t="shared" si="1"/>
        <v>-85.7142857142857</v>
      </c>
    </row>
    <row r="21" s="304" customFormat="1" ht="28" customHeight="1" spans="1:7">
      <c r="A21" s="316" t="s">
        <v>95</v>
      </c>
      <c r="B21" s="317">
        <f>SUM(B22:B27)</f>
        <v>1115</v>
      </c>
      <c r="C21" s="317">
        <f>SUM(C22:C27)</f>
        <v>2000</v>
      </c>
      <c r="D21" s="317">
        <f>SUM(D22:D27)</f>
        <v>2000</v>
      </c>
      <c r="E21" s="317">
        <f>SUM(E22:E27)</f>
        <v>2827</v>
      </c>
      <c r="F21" s="318">
        <f t="shared" si="0"/>
        <v>141.35</v>
      </c>
      <c r="G21" s="318">
        <f t="shared" si="1"/>
        <v>153.542600896861</v>
      </c>
    </row>
    <row r="22" ht="28" customHeight="1" spans="1:7">
      <c r="A22" s="62" t="s">
        <v>96</v>
      </c>
      <c r="B22" s="322">
        <v>619</v>
      </c>
      <c r="C22" s="322">
        <v>750</v>
      </c>
      <c r="D22" s="322">
        <v>750</v>
      </c>
      <c r="E22" s="319">
        <v>672</v>
      </c>
      <c r="F22" s="320">
        <f t="shared" si="0"/>
        <v>89.6</v>
      </c>
      <c r="G22" s="320">
        <f t="shared" si="1"/>
        <v>8.56219709208401</v>
      </c>
    </row>
    <row r="23" ht="28" customHeight="1" spans="1:7">
      <c r="A23" s="62" t="s">
        <v>97</v>
      </c>
      <c r="B23" s="322">
        <v>201</v>
      </c>
      <c r="C23" s="322">
        <v>500</v>
      </c>
      <c r="D23" s="322">
        <v>500</v>
      </c>
      <c r="E23" s="319">
        <v>258</v>
      </c>
      <c r="F23" s="320">
        <f t="shared" si="0"/>
        <v>51.6</v>
      </c>
      <c r="G23" s="320">
        <f t="shared" si="1"/>
        <v>28.3582089552239</v>
      </c>
    </row>
    <row r="24" ht="28" customHeight="1" spans="1:7">
      <c r="A24" s="62" t="s">
        <v>98</v>
      </c>
      <c r="B24" s="322">
        <v>44</v>
      </c>
      <c r="C24" s="322">
        <v>485</v>
      </c>
      <c r="D24" s="322">
        <v>485</v>
      </c>
      <c r="E24" s="319">
        <v>1017</v>
      </c>
      <c r="F24" s="320">
        <f t="shared" si="0"/>
        <v>209.690721649485</v>
      </c>
      <c r="G24" s="320">
        <f t="shared" si="1"/>
        <v>2211.36363636364</v>
      </c>
    </row>
    <row r="25" ht="28" customHeight="1" spans="1:7">
      <c r="A25" s="251" t="s">
        <v>99</v>
      </c>
      <c r="B25" s="322">
        <v>249</v>
      </c>
      <c r="C25" s="322">
        <v>265</v>
      </c>
      <c r="D25" s="322">
        <v>265</v>
      </c>
      <c r="E25" s="319">
        <v>248</v>
      </c>
      <c r="F25" s="320">
        <f t="shared" si="0"/>
        <v>93.5849056603774</v>
      </c>
      <c r="G25" s="320">
        <f t="shared" si="1"/>
        <v>-0.401606425702811</v>
      </c>
    </row>
    <row r="26" ht="28" customHeight="1" spans="1:7">
      <c r="A26" s="62" t="s">
        <v>100</v>
      </c>
      <c r="B26" s="322">
        <v>2</v>
      </c>
      <c r="C26" s="322"/>
      <c r="D26" s="322"/>
      <c r="E26" s="319">
        <v>632</v>
      </c>
      <c r="F26" s="320"/>
      <c r="G26" s="320">
        <f t="shared" si="1"/>
        <v>31500</v>
      </c>
    </row>
    <row r="27" ht="28" customHeight="1" spans="1:7">
      <c r="A27" s="62" t="s">
        <v>101</v>
      </c>
      <c r="B27" s="319"/>
      <c r="C27" s="319"/>
      <c r="D27" s="319"/>
      <c r="E27" s="319"/>
      <c r="F27" s="318"/>
      <c r="G27" s="320"/>
    </row>
    <row r="28" s="305" customFormat="1" ht="28" customHeight="1" spans="1:7">
      <c r="A28" s="323" t="s">
        <v>102</v>
      </c>
      <c r="B28" s="317">
        <f>SUM(B6,B21)</f>
        <v>10803</v>
      </c>
      <c r="C28" s="317">
        <f>SUM(C6,C21)</f>
        <v>12000</v>
      </c>
      <c r="D28" s="317">
        <f>SUM(D6,D21)</f>
        <v>12000</v>
      </c>
      <c r="E28" s="317">
        <f>SUM(E6,E21)</f>
        <v>11941</v>
      </c>
      <c r="F28" s="318">
        <f>E28/D28*100</f>
        <v>99.5083333333333</v>
      </c>
      <c r="G28" s="318">
        <f>(E28-B28)/B28*100</f>
        <v>10.5341108951217</v>
      </c>
    </row>
  </sheetData>
  <mergeCells count="7">
    <mergeCell ref="A2:G2"/>
    <mergeCell ref="F3:G3"/>
    <mergeCell ref="C4:E4"/>
    <mergeCell ref="A4:A5"/>
    <mergeCell ref="B4:B5"/>
    <mergeCell ref="F4:F5"/>
    <mergeCell ref="G4:G5"/>
  </mergeCells>
  <printOptions horizontalCentered="1"/>
  <pageMargins left="0.747916666666667" right="0.590277777777778" top="0.786805555555556" bottom="0.786805555555556" header="0.511805555555556" footer="0.590277777777778"/>
  <pageSetup paperSize="9" scale="90" orientation="portrait"/>
  <headerFooter alignWithMargins="0">
    <oddFooter>&amp;R &amp;"-"&amp;14 -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00B050"/>
  </sheetPr>
  <dimension ref="A1:B514"/>
  <sheetViews>
    <sheetView showGridLines="0" showZeros="0" workbookViewId="0">
      <selection activeCell="A12" sqref="A12"/>
    </sheetView>
  </sheetViews>
  <sheetFormatPr defaultColWidth="12.1333333333333" defaultRowHeight="17.1" customHeight="1" outlineLevelCol="1"/>
  <cols>
    <col min="1" max="1" width="51.3833333333333" style="289" customWidth="1"/>
    <col min="2" max="2" width="31.25" style="290" customWidth="1"/>
    <col min="3" max="16384" width="12.1333333333333" style="291"/>
  </cols>
  <sheetData>
    <row r="1" s="286" customFormat="1" ht="18" customHeight="1" spans="1:2">
      <c r="A1" s="292" t="s">
        <v>136</v>
      </c>
      <c r="B1" s="293"/>
    </row>
    <row r="2" s="286" customFormat="1" ht="36" customHeight="1" spans="1:2">
      <c r="A2" s="294" t="s">
        <v>12</v>
      </c>
      <c r="B2" s="294"/>
    </row>
    <row r="3" s="286" customFormat="1" ht="18" customHeight="1" spans="1:2">
      <c r="A3" s="295"/>
      <c r="B3" s="295" t="s">
        <v>71</v>
      </c>
    </row>
    <row r="4" s="287" customFormat="1" ht="21" customHeight="1" spans="1:2">
      <c r="A4" s="296" t="s">
        <v>137</v>
      </c>
      <c r="B4" s="297" t="s">
        <v>79</v>
      </c>
    </row>
    <row r="5" s="288" customFormat="1" ht="21" customHeight="1" spans="1:2">
      <c r="A5" s="298" t="s">
        <v>138</v>
      </c>
      <c r="B5" s="299">
        <f>B6+B105+B129+B154+B166+B197+B257+B302+B333+B348+B413+B435+B445+B453+B461+B470+B480+B489+B507+B510+B513</f>
        <v>241082</v>
      </c>
    </row>
    <row r="6" s="288" customFormat="1" ht="21" customHeight="1" spans="1:2">
      <c r="A6" s="300" t="s">
        <v>139</v>
      </c>
      <c r="B6" s="299">
        <f>B7+B13+B18+B26+B29+B34+B40+B44+B48+B53+B59+B61+B64+B67+B72+B78+B82+B87+B91+B93+B96+B103</f>
        <v>15321</v>
      </c>
    </row>
    <row r="7" s="288" customFormat="1" ht="21" customHeight="1" spans="1:2">
      <c r="A7" s="300" t="s">
        <v>140</v>
      </c>
      <c r="B7" s="299">
        <f>SUM(B8:B12)</f>
        <v>1018</v>
      </c>
    </row>
    <row r="8" s="288" customFormat="1" ht="21" customHeight="1" spans="1:2">
      <c r="A8" s="301" t="s">
        <v>141</v>
      </c>
      <c r="B8" s="299">
        <v>637</v>
      </c>
    </row>
    <row r="9" s="288" customFormat="1" ht="16.35" hidden="1" customHeight="1" spans="1:2">
      <c r="A9" s="301" t="s">
        <v>142</v>
      </c>
      <c r="B9" s="299"/>
    </row>
    <row r="10" s="288" customFormat="1" ht="21" customHeight="1" spans="1:2">
      <c r="A10" s="301" t="s">
        <v>143</v>
      </c>
      <c r="B10" s="299">
        <v>51</v>
      </c>
    </row>
    <row r="11" s="288" customFormat="1" ht="21" customHeight="1" spans="1:2">
      <c r="A11" s="301" t="s">
        <v>144</v>
      </c>
      <c r="B11" s="299">
        <v>168</v>
      </c>
    </row>
    <row r="12" s="288" customFormat="1" ht="21" customHeight="1" spans="1:2">
      <c r="A12" s="301" t="s">
        <v>145</v>
      </c>
      <c r="B12" s="299">
        <v>162</v>
      </c>
    </row>
    <row r="13" s="288" customFormat="1" ht="21" customHeight="1" spans="1:2">
      <c r="A13" s="300" t="s">
        <v>146</v>
      </c>
      <c r="B13" s="299">
        <f>SUM(B14:B17)</f>
        <v>646</v>
      </c>
    </row>
    <row r="14" s="288" customFormat="1" ht="21" customHeight="1" spans="1:2">
      <c r="A14" s="301" t="s">
        <v>141</v>
      </c>
      <c r="B14" s="299">
        <v>476</v>
      </c>
    </row>
    <row r="15" s="288" customFormat="1" ht="21" customHeight="1" spans="1:2">
      <c r="A15" s="301" t="s">
        <v>147</v>
      </c>
      <c r="B15" s="299">
        <v>43</v>
      </c>
    </row>
    <row r="16" s="288" customFormat="1" ht="21" customHeight="1" spans="1:2">
      <c r="A16" s="301" t="s">
        <v>148</v>
      </c>
      <c r="B16" s="299">
        <v>56</v>
      </c>
    </row>
    <row r="17" s="288" customFormat="1" ht="21" customHeight="1" spans="1:2">
      <c r="A17" s="301" t="s">
        <v>149</v>
      </c>
      <c r="B17" s="299">
        <v>71</v>
      </c>
    </row>
    <row r="18" s="288" customFormat="1" ht="21" customHeight="1" spans="1:2">
      <c r="A18" s="300" t="s">
        <v>150</v>
      </c>
      <c r="B18" s="299">
        <f>SUM(B19:B25)</f>
        <v>2717</v>
      </c>
    </row>
    <row r="19" s="288" customFormat="1" ht="21" customHeight="1" spans="1:2">
      <c r="A19" s="301" t="s">
        <v>141</v>
      </c>
      <c r="B19" s="299">
        <v>1420</v>
      </c>
    </row>
    <row r="20" s="288" customFormat="1" ht="21" customHeight="1" spans="1:2">
      <c r="A20" s="301" t="s">
        <v>142</v>
      </c>
      <c r="B20" s="299">
        <v>574</v>
      </c>
    </row>
    <row r="21" s="288" customFormat="1" ht="21" customHeight="1" spans="1:2">
      <c r="A21" s="301" t="s">
        <v>151</v>
      </c>
      <c r="B21" s="299">
        <v>261</v>
      </c>
    </row>
    <row r="22" s="288" customFormat="1" ht="16.35" hidden="1" customHeight="1" spans="1:2">
      <c r="A22" s="301" t="s">
        <v>152</v>
      </c>
      <c r="B22" s="299"/>
    </row>
    <row r="23" s="288" customFormat="1" ht="21" customHeight="1" spans="1:2">
      <c r="A23" s="301" t="s">
        <v>153</v>
      </c>
      <c r="B23" s="299">
        <v>103</v>
      </c>
    </row>
    <row r="24" s="288" customFormat="1" ht="21" customHeight="1" spans="1:2">
      <c r="A24" s="301" t="s">
        <v>154</v>
      </c>
      <c r="B24" s="299">
        <v>296</v>
      </c>
    </row>
    <row r="25" s="288" customFormat="1" ht="21" customHeight="1" spans="1:2">
      <c r="A25" s="301" t="s">
        <v>155</v>
      </c>
      <c r="B25" s="299">
        <v>63</v>
      </c>
    </row>
    <row r="26" s="288" customFormat="1" ht="21" customHeight="1" spans="1:2">
      <c r="A26" s="300" t="s">
        <v>156</v>
      </c>
      <c r="B26" s="299">
        <f>SUM(B27:B28)</f>
        <v>729</v>
      </c>
    </row>
    <row r="27" s="288" customFormat="1" ht="21" customHeight="1" spans="1:2">
      <c r="A27" s="301" t="s">
        <v>141</v>
      </c>
      <c r="B27" s="299">
        <v>569</v>
      </c>
    </row>
    <row r="28" s="288" customFormat="1" ht="21" customHeight="1" spans="1:2">
      <c r="A28" s="301" t="s">
        <v>157</v>
      </c>
      <c r="B28" s="299">
        <v>160</v>
      </c>
    </row>
    <row r="29" s="288" customFormat="1" ht="21" customHeight="1" spans="1:2">
      <c r="A29" s="300" t="s">
        <v>158</v>
      </c>
      <c r="B29" s="299">
        <f>SUM(B30:B33)</f>
        <v>458</v>
      </c>
    </row>
    <row r="30" s="288" customFormat="1" ht="21" customHeight="1" spans="1:2">
      <c r="A30" s="301" t="s">
        <v>141</v>
      </c>
      <c r="B30" s="299">
        <v>243</v>
      </c>
    </row>
    <row r="31" s="288" customFormat="1" ht="21" customHeight="1" spans="1:2">
      <c r="A31" s="301" t="s">
        <v>159</v>
      </c>
      <c r="B31" s="299">
        <v>67</v>
      </c>
    </row>
    <row r="32" s="288" customFormat="1" ht="21" customHeight="1" spans="1:2">
      <c r="A32" s="301" t="s">
        <v>160</v>
      </c>
      <c r="B32" s="299">
        <v>30</v>
      </c>
    </row>
    <row r="33" s="288" customFormat="1" ht="21" customHeight="1" spans="1:2">
      <c r="A33" s="301" t="s">
        <v>161</v>
      </c>
      <c r="B33" s="299">
        <v>118</v>
      </c>
    </row>
    <row r="34" s="288" customFormat="1" ht="21" customHeight="1" spans="1:2">
      <c r="A34" s="300" t="s">
        <v>162</v>
      </c>
      <c r="B34" s="299">
        <f>SUM(B35:B39)</f>
        <v>1273</v>
      </c>
    </row>
    <row r="35" s="288" customFormat="1" ht="21" customHeight="1" spans="1:2">
      <c r="A35" s="301" t="s">
        <v>141</v>
      </c>
      <c r="B35" s="299">
        <v>817</v>
      </c>
    </row>
    <row r="36" s="288" customFormat="1" ht="21" customHeight="1" spans="1:2">
      <c r="A36" s="301" t="s">
        <v>142</v>
      </c>
      <c r="B36" s="299">
        <v>200</v>
      </c>
    </row>
    <row r="37" s="288" customFormat="1" ht="21" customHeight="1" spans="1:2">
      <c r="A37" s="301" t="s">
        <v>163</v>
      </c>
      <c r="B37" s="299">
        <v>130</v>
      </c>
    </row>
    <row r="38" s="288" customFormat="1" ht="21" customHeight="1" spans="1:2">
      <c r="A38" s="301" t="s">
        <v>164</v>
      </c>
      <c r="B38" s="299">
        <v>115</v>
      </c>
    </row>
    <row r="39" s="288" customFormat="1" ht="21" customHeight="1" spans="1:2">
      <c r="A39" s="301" t="s">
        <v>165</v>
      </c>
      <c r="B39" s="299">
        <v>11</v>
      </c>
    </row>
    <row r="40" s="288" customFormat="1" ht="21" customHeight="1" spans="1:2">
      <c r="A40" s="300" t="s">
        <v>166</v>
      </c>
      <c r="B40" s="299">
        <f>SUM(B41:B43)</f>
        <v>734</v>
      </c>
    </row>
    <row r="41" s="288" customFormat="1" ht="21" customHeight="1" spans="1:2">
      <c r="A41" s="301" t="s">
        <v>141</v>
      </c>
      <c r="B41" s="299">
        <v>6</v>
      </c>
    </row>
    <row r="42" s="288" customFormat="1" ht="16.35" hidden="1" customHeight="1" spans="1:2">
      <c r="A42" s="301" t="s">
        <v>142</v>
      </c>
      <c r="B42" s="299"/>
    </row>
    <row r="43" s="288" customFormat="1" ht="21" customHeight="1" spans="1:2">
      <c r="A43" s="301" t="s">
        <v>167</v>
      </c>
      <c r="B43" s="299">
        <v>728</v>
      </c>
    </row>
    <row r="44" s="288" customFormat="1" ht="21" customHeight="1" spans="1:2">
      <c r="A44" s="300" t="s">
        <v>168</v>
      </c>
      <c r="B44" s="299">
        <f>SUM(B45:B47)</f>
        <v>467</v>
      </c>
    </row>
    <row r="45" s="288" customFormat="1" ht="21" customHeight="1" spans="1:2">
      <c r="A45" s="301" t="s">
        <v>141</v>
      </c>
      <c r="B45" s="299">
        <v>282</v>
      </c>
    </row>
    <row r="46" s="288" customFormat="1" ht="21" customHeight="1" spans="1:2">
      <c r="A46" s="301" t="s">
        <v>142</v>
      </c>
      <c r="B46" s="299">
        <v>10</v>
      </c>
    </row>
    <row r="47" s="288" customFormat="1" ht="21" customHeight="1" spans="1:2">
      <c r="A47" s="301" t="s">
        <v>169</v>
      </c>
      <c r="B47" s="299">
        <v>175</v>
      </c>
    </row>
    <row r="48" s="288" customFormat="1" ht="21" customHeight="1" spans="1:2">
      <c r="A48" s="300" t="s">
        <v>170</v>
      </c>
      <c r="B48" s="299">
        <f>SUM(B49:B52)</f>
        <v>1272</v>
      </c>
    </row>
    <row r="49" s="288" customFormat="1" ht="21" customHeight="1" spans="1:2">
      <c r="A49" s="301" t="s">
        <v>141</v>
      </c>
      <c r="B49" s="299">
        <v>1129</v>
      </c>
    </row>
    <row r="50" s="288" customFormat="1" ht="15.95" hidden="1" customHeight="1" spans="1:2">
      <c r="A50" s="301" t="s">
        <v>142</v>
      </c>
      <c r="B50" s="299"/>
    </row>
    <row r="51" s="288" customFormat="1" ht="21" customHeight="1" spans="1:2">
      <c r="A51" s="301" t="s">
        <v>171</v>
      </c>
      <c r="B51" s="299">
        <v>73</v>
      </c>
    </row>
    <row r="52" s="288" customFormat="1" ht="21" customHeight="1" spans="1:2">
      <c r="A52" s="301" t="s">
        <v>172</v>
      </c>
      <c r="B52" s="299">
        <v>70</v>
      </c>
    </row>
    <row r="53" s="288" customFormat="1" ht="21" customHeight="1" spans="1:2">
      <c r="A53" s="300" t="s">
        <v>173</v>
      </c>
      <c r="B53" s="299">
        <f>SUM(B54:B58)</f>
        <v>1949</v>
      </c>
    </row>
    <row r="54" s="288" customFormat="1" ht="21" customHeight="1" spans="1:2">
      <c r="A54" s="301" t="s">
        <v>141</v>
      </c>
      <c r="B54" s="299">
        <v>345</v>
      </c>
    </row>
    <row r="55" s="288" customFormat="1" ht="21" customHeight="1" spans="1:2">
      <c r="A55" s="301" t="s">
        <v>142</v>
      </c>
      <c r="B55" s="299">
        <v>5</v>
      </c>
    </row>
    <row r="56" s="288" customFormat="1" ht="21" customHeight="1" spans="1:2">
      <c r="A56" s="301" t="s">
        <v>174</v>
      </c>
      <c r="B56" s="299">
        <v>357</v>
      </c>
    </row>
    <row r="57" s="288" customFormat="1" ht="21" customHeight="1" spans="1:2">
      <c r="A57" s="301" t="s">
        <v>154</v>
      </c>
      <c r="B57" s="299">
        <v>610</v>
      </c>
    </row>
    <row r="58" s="288" customFormat="1" ht="21" customHeight="1" spans="1:2">
      <c r="A58" s="301" t="s">
        <v>175</v>
      </c>
      <c r="B58" s="299">
        <v>632</v>
      </c>
    </row>
    <row r="59" s="288" customFormat="1" ht="15.95" hidden="1" customHeight="1" spans="1:2">
      <c r="A59" s="300" t="s">
        <v>176</v>
      </c>
      <c r="B59" s="299">
        <f>SUM(B60)</f>
        <v>0</v>
      </c>
    </row>
    <row r="60" s="288" customFormat="1" ht="15.95" hidden="1" customHeight="1" spans="1:2">
      <c r="A60" s="301" t="s">
        <v>177</v>
      </c>
      <c r="B60" s="299"/>
    </row>
    <row r="61" s="288" customFormat="1" ht="21" customHeight="1" spans="1:2">
      <c r="A61" s="300" t="s">
        <v>178</v>
      </c>
      <c r="B61" s="299">
        <f>SUM(B62:B63)</f>
        <v>160</v>
      </c>
    </row>
    <row r="62" s="288" customFormat="1" ht="15.95" hidden="1" customHeight="1" spans="1:2">
      <c r="A62" s="301" t="s">
        <v>141</v>
      </c>
      <c r="B62" s="299"/>
    </row>
    <row r="63" s="288" customFormat="1" ht="21" customHeight="1" spans="1:2">
      <c r="A63" s="301" t="s">
        <v>179</v>
      </c>
      <c r="B63" s="299">
        <v>160</v>
      </c>
    </row>
    <row r="64" s="288" customFormat="1" ht="21" customHeight="1" spans="1:2">
      <c r="A64" s="300" t="s">
        <v>180</v>
      </c>
      <c r="B64" s="299">
        <f>SUM(B65:B66)</f>
        <v>69</v>
      </c>
    </row>
    <row r="65" s="288" customFormat="1" ht="21" customHeight="1" spans="1:2">
      <c r="A65" s="301" t="s">
        <v>141</v>
      </c>
      <c r="B65" s="299">
        <v>67</v>
      </c>
    </row>
    <row r="66" s="288" customFormat="1" ht="21" customHeight="1" spans="1:2">
      <c r="A66" s="301" t="s">
        <v>181</v>
      </c>
      <c r="B66" s="299">
        <v>2</v>
      </c>
    </row>
    <row r="67" s="288" customFormat="1" ht="21" customHeight="1" spans="1:2">
      <c r="A67" s="300" t="s">
        <v>182</v>
      </c>
      <c r="B67" s="299">
        <f>SUM(B68:B71)</f>
        <v>437</v>
      </c>
    </row>
    <row r="68" s="288" customFormat="1" ht="21" customHeight="1" spans="1:2">
      <c r="A68" s="301" t="s">
        <v>141</v>
      </c>
      <c r="B68" s="299">
        <v>307</v>
      </c>
    </row>
    <row r="69" s="288" customFormat="1" ht="21" customHeight="1" spans="1:2">
      <c r="A69" s="301" t="s">
        <v>142</v>
      </c>
      <c r="B69" s="299">
        <v>34</v>
      </c>
    </row>
    <row r="70" s="288" customFormat="1" ht="21" customHeight="1" spans="1:2">
      <c r="A70" s="301" t="s">
        <v>183</v>
      </c>
      <c r="B70" s="299">
        <v>40</v>
      </c>
    </row>
    <row r="71" s="288" customFormat="1" ht="21" customHeight="1" spans="1:2">
      <c r="A71" s="301" t="s">
        <v>184</v>
      </c>
      <c r="B71" s="299">
        <v>56</v>
      </c>
    </row>
    <row r="72" s="288" customFormat="1" ht="21" customHeight="1" spans="1:2">
      <c r="A72" s="300" t="s">
        <v>185</v>
      </c>
      <c r="B72" s="299">
        <f>SUM(B73:B77)</f>
        <v>881</v>
      </c>
    </row>
    <row r="73" s="288" customFormat="1" ht="21" customHeight="1" spans="1:2">
      <c r="A73" s="301" t="s">
        <v>141</v>
      </c>
      <c r="B73" s="299">
        <v>607</v>
      </c>
    </row>
    <row r="74" s="288" customFormat="1" ht="15.95" hidden="1" customHeight="1" spans="1:2">
      <c r="A74" s="301" t="s">
        <v>142</v>
      </c>
      <c r="B74" s="299"/>
    </row>
    <row r="75" s="288" customFormat="1" ht="21" customHeight="1" spans="1:2">
      <c r="A75" s="301" t="s">
        <v>151</v>
      </c>
      <c r="B75" s="299">
        <v>66</v>
      </c>
    </row>
    <row r="76" s="288" customFormat="1" ht="21" customHeight="1" spans="1:2">
      <c r="A76" s="301" t="s">
        <v>186</v>
      </c>
      <c r="B76" s="299">
        <v>81</v>
      </c>
    </row>
    <row r="77" s="288" customFormat="1" ht="21" customHeight="1" spans="1:2">
      <c r="A77" s="301" t="s">
        <v>187</v>
      </c>
      <c r="B77" s="299">
        <v>127</v>
      </c>
    </row>
    <row r="78" s="288" customFormat="1" ht="21" customHeight="1" spans="1:2">
      <c r="A78" s="300" t="s">
        <v>188</v>
      </c>
      <c r="B78" s="299">
        <f>SUM(B79:B81)</f>
        <v>592</v>
      </c>
    </row>
    <row r="79" s="288" customFormat="1" ht="21" customHeight="1" spans="1:2">
      <c r="A79" s="301" t="s">
        <v>141</v>
      </c>
      <c r="B79" s="299">
        <v>406</v>
      </c>
    </row>
    <row r="80" s="288" customFormat="1" ht="21" customHeight="1" spans="1:2">
      <c r="A80" s="301" t="s">
        <v>142</v>
      </c>
      <c r="B80" s="299">
        <v>88</v>
      </c>
    </row>
    <row r="81" s="288" customFormat="1" ht="21" customHeight="1" spans="1:2">
      <c r="A81" s="301" t="s">
        <v>189</v>
      </c>
      <c r="B81" s="299">
        <v>98</v>
      </c>
    </row>
    <row r="82" s="288" customFormat="1" ht="21" customHeight="1" spans="1:2">
      <c r="A82" s="300" t="s">
        <v>190</v>
      </c>
      <c r="B82" s="299">
        <f>SUM(B83:B86)</f>
        <v>326</v>
      </c>
    </row>
    <row r="83" s="288" customFormat="1" ht="21" customHeight="1" spans="1:2">
      <c r="A83" s="301" t="s">
        <v>141</v>
      </c>
      <c r="B83" s="299">
        <v>239</v>
      </c>
    </row>
    <row r="84" s="288" customFormat="1" ht="15.95" hidden="1" customHeight="1" spans="1:2">
      <c r="A84" s="301" t="s">
        <v>142</v>
      </c>
      <c r="B84" s="299"/>
    </row>
    <row r="85" s="288" customFormat="1" ht="21" customHeight="1" spans="1:2">
      <c r="A85" s="301" t="s">
        <v>154</v>
      </c>
      <c r="B85" s="299">
        <v>65</v>
      </c>
    </row>
    <row r="86" s="288" customFormat="1" ht="21" customHeight="1" spans="1:2">
      <c r="A86" s="301" t="s">
        <v>191</v>
      </c>
      <c r="B86" s="299">
        <v>22</v>
      </c>
    </row>
    <row r="87" s="288" customFormat="1" ht="21" customHeight="1" spans="1:2">
      <c r="A87" s="300" t="s">
        <v>192</v>
      </c>
      <c r="B87" s="299">
        <f>SUM(B88:B90)</f>
        <v>115</v>
      </c>
    </row>
    <row r="88" s="288" customFormat="1" ht="21" customHeight="1" spans="1:2">
      <c r="A88" s="301" t="s">
        <v>141</v>
      </c>
      <c r="B88" s="299">
        <v>85</v>
      </c>
    </row>
    <row r="89" s="288" customFormat="1" ht="21" customHeight="1" spans="1:2">
      <c r="A89" s="301" t="s">
        <v>142</v>
      </c>
      <c r="B89" s="299">
        <v>7</v>
      </c>
    </row>
    <row r="90" s="288" customFormat="1" ht="21" customHeight="1" spans="1:2">
      <c r="A90" s="301" t="s">
        <v>193</v>
      </c>
      <c r="B90" s="299">
        <v>23</v>
      </c>
    </row>
    <row r="91" s="288" customFormat="1" ht="15.95" hidden="1" customHeight="1" spans="1:2">
      <c r="A91" s="300" t="s">
        <v>194</v>
      </c>
      <c r="B91" s="299">
        <f>SUM(B92)</f>
        <v>0</v>
      </c>
    </row>
    <row r="92" s="288" customFormat="1" ht="15.95" hidden="1" customHeight="1" spans="1:2">
      <c r="A92" s="301" t="s">
        <v>154</v>
      </c>
      <c r="B92" s="299"/>
    </row>
    <row r="93" s="288" customFormat="1" ht="21" customHeight="1" spans="1:2">
      <c r="A93" s="300" t="s">
        <v>195</v>
      </c>
      <c r="B93" s="299">
        <f>SUM(B94:B95)</f>
        <v>417</v>
      </c>
    </row>
    <row r="94" s="288" customFormat="1" ht="21" customHeight="1" spans="1:2">
      <c r="A94" s="301" t="s">
        <v>141</v>
      </c>
      <c r="B94" s="299">
        <v>369</v>
      </c>
    </row>
    <row r="95" s="288" customFormat="1" ht="21" customHeight="1" spans="1:2">
      <c r="A95" s="301" t="s">
        <v>142</v>
      </c>
      <c r="B95" s="299">
        <v>48</v>
      </c>
    </row>
    <row r="96" s="288" customFormat="1" ht="21" customHeight="1" spans="1:2">
      <c r="A96" s="300" t="s">
        <v>196</v>
      </c>
      <c r="B96" s="299">
        <f>SUM(B97:B102)</f>
        <v>1061</v>
      </c>
    </row>
    <row r="97" s="288" customFormat="1" ht="21" customHeight="1" spans="1:2">
      <c r="A97" s="301" t="s">
        <v>141</v>
      </c>
      <c r="B97" s="299">
        <v>858</v>
      </c>
    </row>
    <row r="98" s="288" customFormat="1" ht="21" customHeight="1" spans="1:2">
      <c r="A98" s="301" t="s">
        <v>142</v>
      </c>
      <c r="B98" s="299">
        <v>57</v>
      </c>
    </row>
    <row r="99" s="288" customFormat="1" ht="21" customHeight="1" spans="1:2">
      <c r="A99" s="301" t="s">
        <v>197</v>
      </c>
      <c r="B99" s="299">
        <v>10</v>
      </c>
    </row>
    <row r="100" s="288" customFormat="1" ht="21" customHeight="1" spans="1:2">
      <c r="A100" s="301" t="s">
        <v>198</v>
      </c>
      <c r="B100" s="299">
        <v>17</v>
      </c>
    </row>
    <row r="101" s="288" customFormat="1" ht="21" customHeight="1" spans="1:2">
      <c r="A101" s="301" t="s">
        <v>199</v>
      </c>
      <c r="B101" s="299">
        <v>79</v>
      </c>
    </row>
    <row r="102" s="288" customFormat="1" ht="21" customHeight="1" spans="1:2">
      <c r="A102" s="301" t="s">
        <v>200</v>
      </c>
      <c r="B102" s="299">
        <v>40</v>
      </c>
    </row>
    <row r="103" s="288" customFormat="1" ht="15.95" hidden="1" customHeight="1" spans="1:2">
      <c r="A103" s="300" t="s">
        <v>201</v>
      </c>
      <c r="B103" s="299"/>
    </row>
    <row r="104" s="288" customFormat="1" ht="15.95" hidden="1" customHeight="1" spans="1:2">
      <c r="A104" s="301" t="s">
        <v>202</v>
      </c>
      <c r="B104" s="299"/>
    </row>
    <row r="105" s="288" customFormat="1" ht="21" customHeight="1" spans="1:2">
      <c r="A105" s="300" t="s">
        <v>203</v>
      </c>
      <c r="B105" s="299">
        <f>B106+B108+B114+B117+B120+B126</f>
        <v>10507</v>
      </c>
    </row>
    <row r="106" s="288" customFormat="1" ht="15.95" hidden="1" customHeight="1" spans="1:2">
      <c r="A106" s="300" t="s">
        <v>204</v>
      </c>
      <c r="B106" s="299">
        <f>SUM(B107)</f>
        <v>0</v>
      </c>
    </row>
    <row r="107" s="288" customFormat="1" ht="15.95" hidden="1" customHeight="1" spans="1:2">
      <c r="A107" s="301" t="s">
        <v>205</v>
      </c>
      <c r="B107" s="299"/>
    </row>
    <row r="108" s="288" customFormat="1" ht="21" customHeight="1" spans="1:2">
      <c r="A108" s="300" t="s">
        <v>206</v>
      </c>
      <c r="B108" s="299">
        <f>SUM(B109:B113)</f>
        <v>8140</v>
      </c>
    </row>
    <row r="109" s="288" customFormat="1" ht="21" customHeight="1" spans="1:2">
      <c r="A109" s="301" t="s">
        <v>141</v>
      </c>
      <c r="B109" s="299">
        <v>5695</v>
      </c>
    </row>
    <row r="110" s="288" customFormat="1" ht="21" customHeight="1" spans="1:2">
      <c r="A110" s="301" t="s">
        <v>142</v>
      </c>
      <c r="B110" s="299">
        <v>339</v>
      </c>
    </row>
    <row r="111" s="288" customFormat="1" ht="21" customHeight="1" spans="1:2">
      <c r="A111" s="301" t="s">
        <v>207</v>
      </c>
      <c r="B111" s="299">
        <v>631</v>
      </c>
    </row>
    <row r="112" s="288" customFormat="1" ht="15.95" hidden="1" customHeight="1" spans="1:2">
      <c r="A112" s="301" t="s">
        <v>208</v>
      </c>
      <c r="B112" s="299"/>
    </row>
    <row r="113" s="288" customFormat="1" ht="21" customHeight="1" spans="1:2">
      <c r="A113" s="301" t="s">
        <v>209</v>
      </c>
      <c r="B113" s="299">
        <v>1475</v>
      </c>
    </row>
    <row r="114" s="288" customFormat="1" ht="21" customHeight="1" spans="1:2">
      <c r="A114" s="300" t="s">
        <v>210</v>
      </c>
      <c r="B114" s="299">
        <f>SUM(B115:B116)</f>
        <v>79</v>
      </c>
    </row>
    <row r="115" s="288" customFormat="1" ht="21" customHeight="1" spans="1:2">
      <c r="A115" s="301" t="s">
        <v>141</v>
      </c>
      <c r="B115" s="299">
        <v>23</v>
      </c>
    </row>
    <row r="116" s="288" customFormat="1" ht="21" customHeight="1" spans="1:2">
      <c r="A116" s="301" t="s">
        <v>211</v>
      </c>
      <c r="B116" s="299">
        <v>56</v>
      </c>
    </row>
    <row r="117" s="288" customFormat="1" ht="21" customHeight="1" spans="1:2">
      <c r="A117" s="300" t="s">
        <v>212</v>
      </c>
      <c r="B117" s="299">
        <f>SUM(B118:B119)</f>
        <v>300</v>
      </c>
    </row>
    <row r="118" s="288" customFormat="1" ht="21" customHeight="1" spans="1:2">
      <c r="A118" s="301" t="s">
        <v>141</v>
      </c>
      <c r="B118" s="299">
        <v>160</v>
      </c>
    </row>
    <row r="119" s="288" customFormat="1" ht="21" customHeight="1" spans="1:2">
      <c r="A119" s="301" t="s">
        <v>213</v>
      </c>
      <c r="B119" s="299">
        <v>140</v>
      </c>
    </row>
    <row r="120" s="288" customFormat="1" ht="21" customHeight="1" spans="1:2">
      <c r="A120" s="300" t="s">
        <v>214</v>
      </c>
      <c r="B120" s="299">
        <f>SUM(B121:B125)</f>
        <v>1122</v>
      </c>
    </row>
    <row r="121" s="288" customFormat="1" ht="21" customHeight="1" spans="1:2">
      <c r="A121" s="301" t="s">
        <v>141</v>
      </c>
      <c r="B121" s="299">
        <v>638</v>
      </c>
    </row>
    <row r="122" s="288" customFormat="1" ht="21" customHeight="1" spans="1:2">
      <c r="A122" s="301" t="s">
        <v>215</v>
      </c>
      <c r="B122" s="299">
        <v>7</v>
      </c>
    </row>
    <row r="123" s="288" customFormat="1" ht="21" customHeight="1" spans="1:2">
      <c r="A123" s="301" t="s">
        <v>216</v>
      </c>
      <c r="B123" s="299">
        <v>70</v>
      </c>
    </row>
    <row r="124" s="288" customFormat="1" ht="21" customHeight="1" spans="1:2">
      <c r="A124" s="301" t="s">
        <v>217</v>
      </c>
      <c r="B124" s="299">
        <v>16</v>
      </c>
    </row>
    <row r="125" s="288" customFormat="1" ht="21" customHeight="1" spans="1:2">
      <c r="A125" s="301" t="s">
        <v>218</v>
      </c>
      <c r="B125" s="299">
        <v>391</v>
      </c>
    </row>
    <row r="126" s="288" customFormat="1" ht="21" customHeight="1" spans="1:2">
      <c r="A126" s="300" t="s">
        <v>219</v>
      </c>
      <c r="B126" s="299">
        <f>SUM(B127:B128)</f>
        <v>866</v>
      </c>
    </row>
    <row r="127" s="288" customFormat="1" ht="21" customHeight="1" spans="1:2">
      <c r="A127" s="301" t="s">
        <v>220</v>
      </c>
      <c r="B127" s="299">
        <v>2</v>
      </c>
    </row>
    <row r="128" s="288" customFormat="1" ht="21" customHeight="1" spans="1:2">
      <c r="A128" s="301" t="s">
        <v>221</v>
      </c>
      <c r="B128" s="299">
        <v>864</v>
      </c>
    </row>
    <row r="129" s="288" customFormat="1" ht="21" customHeight="1" spans="1:2">
      <c r="A129" s="300" t="s">
        <v>222</v>
      </c>
      <c r="B129" s="299">
        <f>B130+B134+B140+B143+B145+B148+B152</f>
        <v>34052</v>
      </c>
    </row>
    <row r="130" s="288" customFormat="1" ht="21" customHeight="1" spans="1:2">
      <c r="A130" s="300" t="s">
        <v>223</v>
      </c>
      <c r="B130" s="299">
        <f>SUM(B131:B133)</f>
        <v>221</v>
      </c>
    </row>
    <row r="131" s="288" customFormat="1" ht="21" customHeight="1" spans="1:2">
      <c r="A131" s="301" t="s">
        <v>141</v>
      </c>
      <c r="B131" s="299">
        <v>189</v>
      </c>
    </row>
    <row r="132" s="288" customFormat="1" ht="15.95" hidden="1" customHeight="1" spans="1:2">
      <c r="A132" s="301" t="s">
        <v>142</v>
      </c>
      <c r="B132" s="299"/>
    </row>
    <row r="133" s="288" customFormat="1" ht="21" customHeight="1" spans="1:2">
      <c r="A133" s="301" t="s">
        <v>224</v>
      </c>
      <c r="B133" s="299">
        <v>32</v>
      </c>
    </row>
    <row r="134" s="288" customFormat="1" ht="21" customHeight="1" spans="1:2">
      <c r="A134" s="300" t="s">
        <v>225</v>
      </c>
      <c r="B134" s="299">
        <f>SUM(B135:B139)</f>
        <v>31716</v>
      </c>
    </row>
    <row r="135" s="288" customFormat="1" ht="21" customHeight="1" spans="1:2">
      <c r="A135" s="301" t="s">
        <v>226</v>
      </c>
      <c r="B135" s="299">
        <v>2682</v>
      </c>
    </row>
    <row r="136" s="288" customFormat="1" ht="21" customHeight="1" spans="1:2">
      <c r="A136" s="301" t="s">
        <v>227</v>
      </c>
      <c r="B136" s="299">
        <v>15125</v>
      </c>
    </row>
    <row r="137" s="288" customFormat="1" ht="21" customHeight="1" spans="1:2">
      <c r="A137" s="301" t="s">
        <v>228</v>
      </c>
      <c r="B137" s="299">
        <v>9880</v>
      </c>
    </row>
    <row r="138" s="288" customFormat="1" ht="21" customHeight="1" spans="1:2">
      <c r="A138" s="301" t="s">
        <v>229</v>
      </c>
      <c r="B138" s="299">
        <v>3840</v>
      </c>
    </row>
    <row r="139" s="288" customFormat="1" ht="21" customHeight="1" spans="1:2">
      <c r="A139" s="301" t="s">
        <v>230</v>
      </c>
      <c r="B139" s="299">
        <v>189</v>
      </c>
    </row>
    <row r="140" s="288" customFormat="1" ht="21" customHeight="1" spans="1:2">
      <c r="A140" s="300" t="s">
        <v>231</v>
      </c>
      <c r="B140" s="299">
        <f>SUM(B141:B142)</f>
        <v>1758</v>
      </c>
    </row>
    <row r="141" s="288" customFormat="1" ht="15.95" hidden="1" customHeight="1" spans="1:2">
      <c r="A141" s="301" t="s">
        <v>232</v>
      </c>
      <c r="B141" s="299"/>
    </row>
    <row r="142" s="288" customFormat="1" ht="21" customHeight="1" spans="1:2">
      <c r="A142" s="301" t="s">
        <v>233</v>
      </c>
      <c r="B142" s="299">
        <v>1758</v>
      </c>
    </row>
    <row r="143" s="288" customFormat="1" ht="21" customHeight="1" spans="1:2">
      <c r="A143" s="300" t="s">
        <v>234</v>
      </c>
      <c r="B143" s="299">
        <f>SUM(B144)</f>
        <v>58</v>
      </c>
    </row>
    <row r="144" s="288" customFormat="1" ht="21" customHeight="1" spans="1:2">
      <c r="A144" s="301" t="s">
        <v>235</v>
      </c>
      <c r="B144" s="299">
        <v>58</v>
      </c>
    </row>
    <row r="145" s="288" customFormat="1" ht="21" customHeight="1" spans="1:2">
      <c r="A145" s="300" t="s">
        <v>236</v>
      </c>
      <c r="B145" s="299">
        <f>SUM(B146:B147)</f>
        <v>299</v>
      </c>
    </row>
    <row r="146" s="288" customFormat="1" ht="21" customHeight="1" spans="1:2">
      <c r="A146" s="301" t="s">
        <v>237</v>
      </c>
      <c r="B146" s="299">
        <v>268</v>
      </c>
    </row>
    <row r="147" s="288" customFormat="1" ht="21" customHeight="1" spans="1:2">
      <c r="A147" s="301" t="s">
        <v>238</v>
      </c>
      <c r="B147" s="299">
        <v>31</v>
      </c>
    </row>
    <row r="148" s="288" customFormat="1" ht="15.95" hidden="1" customHeight="1" spans="1:2">
      <c r="A148" s="300" t="s">
        <v>239</v>
      </c>
      <c r="B148" s="299">
        <f>SUM(B149:B151)</f>
        <v>0</v>
      </c>
    </row>
    <row r="149" s="288" customFormat="1" ht="15.95" hidden="1" customHeight="1" spans="1:2">
      <c r="A149" s="301" t="s">
        <v>240</v>
      </c>
      <c r="B149" s="299"/>
    </row>
    <row r="150" s="288" customFormat="1" ht="15.95" hidden="1" customHeight="1" spans="1:2">
      <c r="A150" s="301" t="s">
        <v>241</v>
      </c>
      <c r="B150" s="299"/>
    </row>
    <row r="151" s="288" customFormat="1" ht="15.95" hidden="1" customHeight="1" spans="1:2">
      <c r="A151" s="301" t="s">
        <v>242</v>
      </c>
      <c r="B151" s="299"/>
    </row>
    <row r="152" s="288" customFormat="1" ht="15.95" hidden="1" customHeight="1" spans="1:2">
      <c r="A152" s="300" t="s">
        <v>243</v>
      </c>
      <c r="B152" s="299"/>
    </row>
    <row r="153" s="288" customFormat="1" ht="15.95" hidden="1" customHeight="1" spans="1:2">
      <c r="A153" s="301" t="s">
        <v>244</v>
      </c>
      <c r="B153" s="299"/>
    </row>
    <row r="154" s="288" customFormat="1" ht="21" customHeight="1" spans="1:2">
      <c r="A154" s="300" t="s">
        <v>245</v>
      </c>
      <c r="B154" s="299">
        <f>B155+B159+B162</f>
        <v>217</v>
      </c>
    </row>
    <row r="155" s="288" customFormat="1" ht="21" customHeight="1" spans="1:2">
      <c r="A155" s="300" t="s">
        <v>246</v>
      </c>
      <c r="B155" s="299">
        <f>SUM(B156:B158)</f>
        <v>103</v>
      </c>
    </row>
    <row r="156" s="288" customFormat="1" ht="21" customHeight="1" spans="1:2">
      <c r="A156" s="301" t="s">
        <v>141</v>
      </c>
      <c r="B156" s="299">
        <v>103</v>
      </c>
    </row>
    <row r="157" s="288" customFormat="1" ht="15.95" hidden="1" customHeight="1" spans="1:2">
      <c r="A157" s="301" t="s">
        <v>142</v>
      </c>
      <c r="B157" s="299"/>
    </row>
    <row r="158" s="288" customFormat="1" ht="15.95" hidden="1" customHeight="1" spans="1:2">
      <c r="A158" s="301" t="s">
        <v>247</v>
      </c>
      <c r="B158" s="299"/>
    </row>
    <row r="159" s="288" customFormat="1" ht="15.95" hidden="1" customHeight="1" spans="1:2">
      <c r="A159" s="300" t="s">
        <v>248</v>
      </c>
      <c r="B159" s="299">
        <f>SUM(B160:B161)</f>
        <v>0</v>
      </c>
    </row>
    <row r="160" s="288" customFormat="1" ht="15.95" hidden="1" customHeight="1" spans="1:2">
      <c r="A160" s="301" t="s">
        <v>249</v>
      </c>
      <c r="B160" s="299"/>
    </row>
    <row r="161" s="288" customFormat="1" ht="15.95" hidden="1" customHeight="1" spans="1:2">
      <c r="A161" s="301" t="s">
        <v>250</v>
      </c>
      <c r="B161" s="299"/>
    </row>
    <row r="162" s="288" customFormat="1" ht="21" customHeight="1" spans="1:2">
      <c r="A162" s="300" t="s">
        <v>251</v>
      </c>
      <c r="B162" s="299">
        <f>SUM(B163:B165)</f>
        <v>114</v>
      </c>
    </row>
    <row r="163" s="288" customFormat="1" ht="21" customHeight="1" spans="1:2">
      <c r="A163" s="301" t="s">
        <v>252</v>
      </c>
      <c r="B163" s="299">
        <v>48</v>
      </c>
    </row>
    <row r="164" s="288" customFormat="1" ht="21" customHeight="1" spans="1:2">
      <c r="A164" s="301" t="s">
        <v>253</v>
      </c>
      <c r="B164" s="299">
        <v>12</v>
      </c>
    </row>
    <row r="165" s="288" customFormat="1" ht="21" customHeight="1" spans="1:2">
      <c r="A165" s="301" t="s">
        <v>254</v>
      </c>
      <c r="B165" s="299">
        <v>54</v>
      </c>
    </row>
    <row r="166" s="288" customFormat="1" ht="21" customHeight="1" spans="1:2">
      <c r="A166" s="300" t="s">
        <v>255</v>
      </c>
      <c r="B166" s="299">
        <f>B167+B178+B181+B186+B188+B193</f>
        <v>4500</v>
      </c>
    </row>
    <row r="167" s="288" customFormat="1" ht="21" customHeight="1" spans="1:2">
      <c r="A167" s="300" t="s">
        <v>256</v>
      </c>
      <c r="B167" s="299">
        <f>SUM(B168:B177)</f>
        <v>3309</v>
      </c>
    </row>
    <row r="168" s="288" customFormat="1" ht="21" customHeight="1" spans="1:2">
      <c r="A168" s="301" t="s">
        <v>141</v>
      </c>
      <c r="B168" s="299">
        <v>395</v>
      </c>
    </row>
    <row r="169" s="288" customFormat="1" ht="15.95" hidden="1" customHeight="1" spans="1:2">
      <c r="A169" s="301" t="s">
        <v>142</v>
      </c>
      <c r="B169" s="299"/>
    </row>
    <row r="170" s="288" customFormat="1" ht="21" customHeight="1" spans="1:2">
      <c r="A170" s="301" t="s">
        <v>257</v>
      </c>
      <c r="B170" s="299">
        <v>91</v>
      </c>
    </row>
    <row r="171" s="288" customFormat="1" ht="21" customHeight="1" spans="1:2">
      <c r="A171" s="301" t="s">
        <v>258</v>
      </c>
      <c r="B171" s="299">
        <v>234</v>
      </c>
    </row>
    <row r="172" s="288" customFormat="1" ht="21" customHeight="1" spans="1:2">
      <c r="A172" s="301" t="s">
        <v>259</v>
      </c>
      <c r="B172" s="299">
        <v>30</v>
      </c>
    </row>
    <row r="173" s="288" customFormat="1" ht="21" customHeight="1" spans="1:2">
      <c r="A173" s="301" t="s">
        <v>260</v>
      </c>
      <c r="B173" s="299">
        <v>187</v>
      </c>
    </row>
    <row r="174" s="288" customFormat="1" ht="21" customHeight="1" spans="1:2">
      <c r="A174" s="301" t="s">
        <v>261</v>
      </c>
      <c r="B174" s="299">
        <v>8</v>
      </c>
    </row>
    <row r="175" s="288" customFormat="1" ht="21" customHeight="1" spans="1:2">
      <c r="A175" s="301" t="s">
        <v>262</v>
      </c>
      <c r="B175" s="299">
        <v>85</v>
      </c>
    </row>
    <row r="176" s="288" customFormat="1" ht="21" customHeight="1" spans="1:2">
      <c r="A176" s="301" t="s">
        <v>263</v>
      </c>
      <c r="B176" s="299">
        <v>1000</v>
      </c>
    </row>
    <row r="177" s="288" customFormat="1" ht="21" customHeight="1" spans="1:2">
      <c r="A177" s="301" t="s">
        <v>264</v>
      </c>
      <c r="B177" s="299">
        <v>1279</v>
      </c>
    </row>
    <row r="178" s="288" customFormat="1" ht="21" customHeight="1" spans="1:2">
      <c r="A178" s="300" t="s">
        <v>265</v>
      </c>
      <c r="B178" s="299">
        <f>SUM(B179:B180)</f>
        <v>20</v>
      </c>
    </row>
    <row r="179" s="288" customFormat="1" ht="15.95" hidden="1" customHeight="1" spans="1:2">
      <c r="A179" s="301" t="s">
        <v>266</v>
      </c>
      <c r="B179" s="299"/>
    </row>
    <row r="180" s="288" customFormat="1" ht="21" customHeight="1" spans="1:2">
      <c r="A180" s="301" t="s">
        <v>267</v>
      </c>
      <c r="B180" s="299">
        <v>20</v>
      </c>
    </row>
    <row r="181" s="288" customFormat="1" ht="21" customHeight="1" spans="1:2">
      <c r="A181" s="300" t="s">
        <v>268</v>
      </c>
      <c r="B181" s="299">
        <f>SUM(B182:B185)</f>
        <v>204</v>
      </c>
    </row>
    <row r="182" ht="21" customHeight="1" spans="1:2">
      <c r="A182" s="301" t="s">
        <v>269</v>
      </c>
      <c r="B182" s="299">
        <v>25</v>
      </c>
    </row>
    <row r="183" ht="21" customHeight="1" spans="1:2">
      <c r="A183" s="301" t="s">
        <v>270</v>
      </c>
      <c r="B183" s="299">
        <v>164</v>
      </c>
    </row>
    <row r="184" ht="15.95" hidden="1" customHeight="1" spans="1:2">
      <c r="A184" s="301" t="s">
        <v>271</v>
      </c>
      <c r="B184" s="299"/>
    </row>
    <row r="185" ht="21" customHeight="1" spans="1:2">
      <c r="A185" s="301" t="s">
        <v>272</v>
      </c>
      <c r="B185" s="299">
        <v>15</v>
      </c>
    </row>
    <row r="186" ht="15.95" hidden="1" customHeight="1" spans="1:2">
      <c r="A186" s="300" t="s">
        <v>273</v>
      </c>
      <c r="B186" s="299">
        <f>SUM(B187)</f>
        <v>0</v>
      </c>
    </row>
    <row r="187" ht="15.95" hidden="1" customHeight="1" spans="1:2">
      <c r="A187" s="301" t="s">
        <v>274</v>
      </c>
      <c r="B187" s="299"/>
    </row>
    <row r="188" ht="21" customHeight="1" spans="1:2">
      <c r="A188" s="300" t="s">
        <v>275</v>
      </c>
      <c r="B188" s="299">
        <f>SUM(B189:B192)</f>
        <v>555</v>
      </c>
    </row>
    <row r="189" ht="15.95" hidden="1" customHeight="1" spans="1:2">
      <c r="A189" s="301" t="s">
        <v>276</v>
      </c>
      <c r="B189" s="299"/>
    </row>
    <row r="190" ht="21" customHeight="1" spans="1:2">
      <c r="A190" s="301" t="s">
        <v>277</v>
      </c>
      <c r="B190" s="299">
        <v>20</v>
      </c>
    </row>
    <row r="191" ht="21" customHeight="1" spans="1:2">
      <c r="A191" s="301" t="s">
        <v>278</v>
      </c>
      <c r="B191" s="299">
        <v>416</v>
      </c>
    </row>
    <row r="192" ht="21" customHeight="1" spans="1:2">
      <c r="A192" s="301" t="s">
        <v>279</v>
      </c>
      <c r="B192" s="299">
        <v>119</v>
      </c>
    </row>
    <row r="193" ht="21" customHeight="1" spans="1:2">
      <c r="A193" s="300" t="s">
        <v>280</v>
      </c>
      <c r="B193" s="299">
        <f>SUM(B194:B196)</f>
        <v>412</v>
      </c>
    </row>
    <row r="194" ht="21" customHeight="1" spans="1:2">
      <c r="A194" s="301" t="s">
        <v>281</v>
      </c>
      <c r="B194" s="299">
        <v>18</v>
      </c>
    </row>
    <row r="195" ht="21" customHeight="1" spans="1:2">
      <c r="A195" s="301" t="s">
        <v>282</v>
      </c>
      <c r="B195" s="299">
        <v>4</v>
      </c>
    </row>
    <row r="196" ht="21" customHeight="1" spans="1:2">
      <c r="A196" s="301" t="s">
        <v>283</v>
      </c>
      <c r="B196" s="299">
        <v>390</v>
      </c>
    </row>
    <row r="197" ht="21" customHeight="1" spans="1:2">
      <c r="A197" s="300" t="s">
        <v>284</v>
      </c>
      <c r="B197" s="299">
        <f>B198+B203+B207+B212+B215+B220+B225+B231+B238+B241+B244+B247+B250+B255</f>
        <v>41464</v>
      </c>
    </row>
    <row r="198" ht="21" customHeight="1" spans="1:2">
      <c r="A198" s="300" t="s">
        <v>285</v>
      </c>
      <c r="B198" s="299">
        <f>SUM(B199:B202)</f>
        <v>829</v>
      </c>
    </row>
    <row r="199" ht="21" customHeight="1" spans="1:2">
      <c r="A199" s="301" t="s">
        <v>141</v>
      </c>
      <c r="B199" s="299">
        <v>766</v>
      </c>
    </row>
    <row r="200" ht="21" customHeight="1" spans="1:2">
      <c r="A200" s="301" t="s">
        <v>142</v>
      </c>
      <c r="B200" s="299">
        <v>8</v>
      </c>
    </row>
    <row r="201" ht="21" customHeight="1" spans="1:2">
      <c r="A201" s="301" t="s">
        <v>286</v>
      </c>
      <c r="B201" s="299">
        <v>15</v>
      </c>
    </row>
    <row r="202" ht="21" customHeight="1" spans="1:2">
      <c r="A202" s="301" t="s">
        <v>287</v>
      </c>
      <c r="B202" s="299">
        <v>40</v>
      </c>
    </row>
    <row r="203" ht="21" customHeight="1" spans="1:2">
      <c r="A203" s="300" t="s">
        <v>288</v>
      </c>
      <c r="B203" s="299">
        <f>SUM(B204:B206)</f>
        <v>424</v>
      </c>
    </row>
    <row r="204" ht="21" customHeight="1" spans="1:2">
      <c r="A204" s="302" t="s">
        <v>141</v>
      </c>
      <c r="B204" s="299">
        <v>338</v>
      </c>
    </row>
    <row r="205" ht="21" customHeight="1" spans="1:2">
      <c r="A205" s="302" t="s">
        <v>289</v>
      </c>
      <c r="B205" s="299">
        <v>24</v>
      </c>
    </row>
    <row r="206" ht="21" customHeight="1" spans="1:2">
      <c r="A206" s="302" t="s">
        <v>290</v>
      </c>
      <c r="B206" s="299">
        <v>62</v>
      </c>
    </row>
    <row r="207" ht="21" customHeight="1" spans="1:2">
      <c r="A207" s="303" t="s">
        <v>291</v>
      </c>
      <c r="B207" s="299">
        <f>SUM(B208:B211)</f>
        <v>19233</v>
      </c>
    </row>
    <row r="208" ht="15.95" hidden="1" customHeight="1" spans="1:2">
      <c r="A208" s="302" t="s">
        <v>292</v>
      </c>
      <c r="B208" s="299"/>
    </row>
    <row r="209" ht="21" customHeight="1" spans="1:2">
      <c r="A209" s="302" t="s">
        <v>293</v>
      </c>
      <c r="B209" s="299">
        <v>4540</v>
      </c>
    </row>
    <row r="210" ht="21" customHeight="1" spans="1:2">
      <c r="A210" s="302" t="s">
        <v>294</v>
      </c>
      <c r="B210" s="299">
        <v>2765</v>
      </c>
    </row>
    <row r="211" ht="21" customHeight="1" spans="1:2">
      <c r="A211" s="301" t="s">
        <v>295</v>
      </c>
      <c r="B211" s="299">
        <v>11928</v>
      </c>
    </row>
    <row r="212" ht="21" customHeight="1" spans="1:2">
      <c r="A212" s="300" t="s">
        <v>296</v>
      </c>
      <c r="B212" s="299">
        <f>SUM(B213:B214)</f>
        <v>1741</v>
      </c>
    </row>
    <row r="213" ht="15.95" hidden="1" customHeight="1" spans="1:2">
      <c r="A213" s="301" t="s">
        <v>297</v>
      </c>
      <c r="B213" s="299"/>
    </row>
    <row r="214" ht="21" customHeight="1" spans="1:2">
      <c r="A214" s="301" t="s">
        <v>298</v>
      </c>
      <c r="B214" s="299">
        <v>1741</v>
      </c>
    </row>
    <row r="215" ht="21" customHeight="1" spans="1:2">
      <c r="A215" s="300" t="s">
        <v>299</v>
      </c>
      <c r="B215" s="299">
        <f>SUM(B216:B219)</f>
        <v>1427</v>
      </c>
    </row>
    <row r="216" ht="21" customHeight="1" spans="1:2">
      <c r="A216" s="301" t="s">
        <v>300</v>
      </c>
      <c r="B216" s="299">
        <v>99</v>
      </c>
    </row>
    <row r="217" ht="21" customHeight="1" spans="1:2">
      <c r="A217" s="301" t="s">
        <v>301</v>
      </c>
      <c r="B217" s="299">
        <v>395</v>
      </c>
    </row>
    <row r="218" ht="15.95" hidden="1" customHeight="1" spans="1:2">
      <c r="A218" s="301" t="s">
        <v>302</v>
      </c>
      <c r="B218" s="299"/>
    </row>
    <row r="219" ht="21" customHeight="1" spans="1:2">
      <c r="A219" s="301" t="s">
        <v>303</v>
      </c>
      <c r="B219" s="299">
        <v>933</v>
      </c>
    </row>
    <row r="220" ht="21" customHeight="1" spans="1:2">
      <c r="A220" s="300" t="s">
        <v>304</v>
      </c>
      <c r="B220" s="299">
        <f>SUM(B221:B224)</f>
        <v>271</v>
      </c>
    </row>
    <row r="221" ht="21" customHeight="1" spans="1:2">
      <c r="A221" s="301" t="s">
        <v>305</v>
      </c>
      <c r="B221" s="299">
        <v>256</v>
      </c>
    </row>
    <row r="222" ht="21" customHeight="1" spans="1:2">
      <c r="A222" s="301" t="s">
        <v>306</v>
      </c>
      <c r="B222" s="299">
        <v>5</v>
      </c>
    </row>
    <row r="223" ht="15.95" hidden="1" customHeight="1" spans="1:2">
      <c r="A223" s="301" t="s">
        <v>307</v>
      </c>
      <c r="B223" s="299"/>
    </row>
    <row r="224" ht="21" customHeight="1" spans="1:2">
      <c r="A224" s="301" t="s">
        <v>308</v>
      </c>
      <c r="B224" s="299">
        <v>10</v>
      </c>
    </row>
    <row r="225" ht="21" customHeight="1" spans="1:2">
      <c r="A225" s="300" t="s">
        <v>309</v>
      </c>
      <c r="B225" s="299">
        <f>SUM(B226:B230)</f>
        <v>683</v>
      </c>
    </row>
    <row r="226" ht="15.95" hidden="1" customHeight="1" spans="1:2">
      <c r="A226" s="301" t="s">
        <v>310</v>
      </c>
      <c r="B226" s="299"/>
    </row>
    <row r="227" ht="21" customHeight="1" spans="1:2">
      <c r="A227" s="301" t="s">
        <v>311</v>
      </c>
      <c r="B227" s="299">
        <v>10</v>
      </c>
    </row>
    <row r="228" ht="15.95" hidden="1" customHeight="1" spans="1:2">
      <c r="A228" s="301" t="s">
        <v>312</v>
      </c>
      <c r="B228" s="299"/>
    </row>
    <row r="229" ht="21" customHeight="1" spans="1:2">
      <c r="A229" s="301" t="s">
        <v>313</v>
      </c>
      <c r="B229" s="299">
        <v>200</v>
      </c>
    </row>
    <row r="230" ht="21" customHeight="1" spans="1:2">
      <c r="A230" s="301" t="s">
        <v>314</v>
      </c>
      <c r="B230" s="299">
        <v>473</v>
      </c>
    </row>
    <row r="231" ht="21" customHeight="1" spans="1:2">
      <c r="A231" s="300" t="s">
        <v>315</v>
      </c>
      <c r="B231" s="299">
        <f>SUM(B232:B237)</f>
        <v>1261</v>
      </c>
    </row>
    <row r="232" ht="21" customHeight="1" spans="1:2">
      <c r="A232" s="301" t="s">
        <v>141</v>
      </c>
      <c r="B232" s="299">
        <v>89</v>
      </c>
    </row>
    <row r="233" ht="21" customHeight="1" spans="1:2">
      <c r="A233" s="301" t="s">
        <v>142</v>
      </c>
      <c r="B233" s="299">
        <v>5</v>
      </c>
    </row>
    <row r="234" ht="21" customHeight="1" spans="1:2">
      <c r="A234" s="301" t="s">
        <v>316</v>
      </c>
      <c r="B234" s="299">
        <v>61</v>
      </c>
    </row>
    <row r="235" ht="21" customHeight="1" spans="1:2">
      <c r="A235" s="301" t="s">
        <v>317</v>
      </c>
      <c r="B235" s="299">
        <v>129</v>
      </c>
    </row>
    <row r="236" ht="21" customHeight="1" spans="1:2">
      <c r="A236" s="301" t="s">
        <v>318</v>
      </c>
      <c r="B236" s="299">
        <v>660</v>
      </c>
    </row>
    <row r="237" ht="21" customHeight="1" spans="1:2">
      <c r="A237" s="301" t="s">
        <v>319</v>
      </c>
      <c r="B237" s="299">
        <v>317</v>
      </c>
    </row>
    <row r="238" ht="21" customHeight="1" spans="1:2">
      <c r="A238" s="300" t="s">
        <v>320</v>
      </c>
      <c r="B238" s="299">
        <f>SUM(B239:B240)</f>
        <v>82</v>
      </c>
    </row>
    <row r="239" ht="21" customHeight="1" spans="1:2">
      <c r="A239" s="301" t="s">
        <v>141</v>
      </c>
      <c r="B239" s="299">
        <v>73</v>
      </c>
    </row>
    <row r="240" ht="21" customHeight="1" spans="1:2">
      <c r="A240" s="301" t="s">
        <v>142</v>
      </c>
      <c r="B240" s="299">
        <v>9</v>
      </c>
    </row>
    <row r="241" ht="15.95" hidden="1" customHeight="1" spans="1:2">
      <c r="A241" s="300" t="s">
        <v>321</v>
      </c>
      <c r="B241" s="299"/>
    </row>
    <row r="242" ht="15.95" hidden="1" customHeight="1" spans="1:2">
      <c r="A242" s="301" t="s">
        <v>322</v>
      </c>
      <c r="B242" s="299"/>
    </row>
    <row r="243" ht="15.95" hidden="1" customHeight="1" spans="1:2">
      <c r="A243" s="301" t="s">
        <v>323</v>
      </c>
      <c r="B243" s="299"/>
    </row>
    <row r="244" ht="15.95" hidden="1" customHeight="1" spans="1:2">
      <c r="A244" s="300" t="s">
        <v>324</v>
      </c>
      <c r="B244" s="299"/>
    </row>
    <row r="245" ht="15.95" hidden="1" customHeight="1" spans="1:2">
      <c r="A245" s="301" t="s">
        <v>325</v>
      </c>
      <c r="B245" s="299"/>
    </row>
    <row r="246" ht="15.95" hidden="1" customHeight="1" spans="1:2">
      <c r="A246" s="301" t="s">
        <v>326</v>
      </c>
      <c r="B246" s="299"/>
    </row>
    <row r="247" ht="21" customHeight="1" spans="1:2">
      <c r="A247" s="300" t="s">
        <v>327</v>
      </c>
      <c r="B247" s="299">
        <f>SUM(B248:B249)</f>
        <v>6091</v>
      </c>
    </row>
    <row r="248" ht="21" customHeight="1" spans="1:2">
      <c r="A248" s="301" t="s">
        <v>328</v>
      </c>
      <c r="B248" s="299">
        <v>6091</v>
      </c>
    </row>
    <row r="249" ht="15.95" hidden="1" customHeight="1" spans="1:2">
      <c r="A249" s="301" t="s">
        <v>329</v>
      </c>
      <c r="B249" s="299"/>
    </row>
    <row r="250" ht="21" customHeight="1" spans="1:2">
      <c r="A250" s="300" t="s">
        <v>330</v>
      </c>
      <c r="B250" s="299">
        <f>SUM(B251:B254)</f>
        <v>187</v>
      </c>
    </row>
    <row r="251" ht="21" customHeight="1" spans="1:2">
      <c r="A251" s="301" t="s">
        <v>141</v>
      </c>
      <c r="B251" s="299">
        <v>132</v>
      </c>
    </row>
    <row r="252" ht="15.95" hidden="1" customHeight="1" spans="1:2">
      <c r="A252" s="301" t="s">
        <v>142</v>
      </c>
      <c r="B252" s="299"/>
    </row>
    <row r="253" ht="21" customHeight="1" spans="1:2">
      <c r="A253" s="301" t="s">
        <v>331</v>
      </c>
      <c r="B253" s="299">
        <v>20</v>
      </c>
    </row>
    <row r="254" ht="21" customHeight="1" spans="1:2">
      <c r="A254" s="301" t="s">
        <v>332</v>
      </c>
      <c r="B254" s="299">
        <v>35</v>
      </c>
    </row>
    <row r="255" ht="21" customHeight="1" spans="1:2">
      <c r="A255" s="300" t="s">
        <v>333</v>
      </c>
      <c r="B255" s="299">
        <f>SUM(B256)</f>
        <v>9235</v>
      </c>
    </row>
    <row r="256" ht="21" customHeight="1" spans="1:2">
      <c r="A256" s="301" t="s">
        <v>334</v>
      </c>
      <c r="B256" s="299">
        <v>9235</v>
      </c>
    </row>
    <row r="257" ht="21" customHeight="1" spans="1:2">
      <c r="A257" s="300" t="s">
        <v>335</v>
      </c>
      <c r="B257" s="299">
        <f>B258+B262+B267+B270+B278+B281+B284+B287+B290+B292+B294+B298+B300</f>
        <v>28346</v>
      </c>
    </row>
    <row r="258" ht="21" customHeight="1" spans="1:2">
      <c r="A258" s="300" t="s">
        <v>336</v>
      </c>
      <c r="B258" s="299">
        <f>SUM(B259:B261)</f>
        <v>621</v>
      </c>
    </row>
    <row r="259" ht="21" customHeight="1" spans="1:2">
      <c r="A259" s="301" t="s">
        <v>141</v>
      </c>
      <c r="B259" s="299">
        <v>271</v>
      </c>
    </row>
    <row r="260" ht="21" customHeight="1" spans="1:2">
      <c r="A260" s="301" t="s">
        <v>142</v>
      </c>
      <c r="B260" s="299">
        <v>15</v>
      </c>
    </row>
    <row r="261" ht="21" customHeight="1" spans="1:2">
      <c r="A261" s="301" t="s">
        <v>337</v>
      </c>
      <c r="B261" s="299">
        <v>335</v>
      </c>
    </row>
    <row r="262" ht="21" customHeight="1" spans="1:2">
      <c r="A262" s="300" t="s">
        <v>338</v>
      </c>
      <c r="B262" s="299">
        <f>SUM(B263:B266)</f>
        <v>3075</v>
      </c>
    </row>
    <row r="263" ht="21" customHeight="1" spans="1:2">
      <c r="A263" s="301" t="s">
        <v>339</v>
      </c>
      <c r="B263" s="299">
        <v>2353</v>
      </c>
    </row>
    <row r="264" ht="21" customHeight="1" spans="1:2">
      <c r="A264" s="301" t="s">
        <v>340</v>
      </c>
      <c r="B264" s="299">
        <v>681</v>
      </c>
    </row>
    <row r="265" ht="21" customHeight="1" spans="1:2">
      <c r="A265" s="301" t="s">
        <v>341</v>
      </c>
      <c r="B265" s="299">
        <v>24</v>
      </c>
    </row>
    <row r="266" ht="21" customHeight="1" spans="1:2">
      <c r="A266" s="301" t="s">
        <v>342</v>
      </c>
      <c r="B266" s="299">
        <v>17</v>
      </c>
    </row>
    <row r="267" ht="21" customHeight="1" spans="1:2">
      <c r="A267" s="300" t="s">
        <v>343</v>
      </c>
      <c r="B267" s="299">
        <f>SUM(B268:B269)</f>
        <v>3358</v>
      </c>
    </row>
    <row r="268" ht="21" customHeight="1" spans="1:2">
      <c r="A268" s="301" t="s">
        <v>344</v>
      </c>
      <c r="B268" s="299">
        <v>2992</v>
      </c>
    </row>
    <row r="269" ht="21" customHeight="1" spans="1:2">
      <c r="A269" s="301" t="s">
        <v>345</v>
      </c>
      <c r="B269" s="299">
        <v>366</v>
      </c>
    </row>
    <row r="270" ht="21" customHeight="1" spans="1:2">
      <c r="A270" s="300" t="s">
        <v>346</v>
      </c>
      <c r="B270" s="299">
        <f>SUM(B271:B277)</f>
        <v>4474</v>
      </c>
    </row>
    <row r="271" ht="21" customHeight="1" spans="1:2">
      <c r="A271" s="301" t="s">
        <v>347</v>
      </c>
      <c r="B271" s="299">
        <v>407</v>
      </c>
    </row>
    <row r="272" ht="21" customHeight="1" spans="1:2">
      <c r="A272" s="301" t="s">
        <v>348</v>
      </c>
      <c r="B272" s="299">
        <v>206</v>
      </c>
    </row>
    <row r="273" ht="21" customHeight="1" spans="1:2">
      <c r="A273" s="301" t="s">
        <v>349</v>
      </c>
      <c r="B273" s="299">
        <v>492</v>
      </c>
    </row>
    <row r="274" ht="21" customHeight="1" spans="1:2">
      <c r="A274" s="301" t="s">
        <v>350</v>
      </c>
      <c r="B274" s="299">
        <v>2572</v>
      </c>
    </row>
    <row r="275" ht="21" customHeight="1" spans="1:2">
      <c r="A275" s="301" t="s">
        <v>351</v>
      </c>
      <c r="B275" s="299">
        <v>89</v>
      </c>
    </row>
    <row r="276" ht="21" customHeight="1" spans="1:2">
      <c r="A276" s="301" t="s">
        <v>352</v>
      </c>
      <c r="B276" s="299">
        <v>680</v>
      </c>
    </row>
    <row r="277" ht="21" customHeight="1" spans="1:2">
      <c r="A277" s="301" t="s">
        <v>353</v>
      </c>
      <c r="B277" s="299">
        <v>28</v>
      </c>
    </row>
    <row r="278" ht="21" customHeight="1" spans="1:2">
      <c r="A278" s="300" t="s">
        <v>354</v>
      </c>
      <c r="B278" s="299">
        <f>SUM(B279:B280)</f>
        <v>40</v>
      </c>
    </row>
    <row r="279" ht="15.95" hidden="1" customHeight="1" spans="1:2">
      <c r="A279" s="301" t="s">
        <v>355</v>
      </c>
      <c r="B279" s="299"/>
    </row>
    <row r="280" ht="21" customHeight="1" spans="1:2">
      <c r="A280" s="301" t="s">
        <v>356</v>
      </c>
      <c r="B280" s="299">
        <v>40</v>
      </c>
    </row>
    <row r="281" ht="21" customHeight="1" spans="1:2">
      <c r="A281" s="300" t="s">
        <v>357</v>
      </c>
      <c r="B281" s="299">
        <f>SUM(B282:B283)</f>
        <v>715</v>
      </c>
    </row>
    <row r="282" ht="21" customHeight="1" spans="1:2">
      <c r="A282" s="301" t="s">
        <v>358</v>
      </c>
      <c r="B282" s="299">
        <v>426</v>
      </c>
    </row>
    <row r="283" ht="21" customHeight="1" spans="1:2">
      <c r="A283" s="301" t="s">
        <v>359</v>
      </c>
      <c r="B283" s="299">
        <v>289</v>
      </c>
    </row>
    <row r="284" ht="21" customHeight="1" spans="1:2">
      <c r="A284" s="300" t="s">
        <v>360</v>
      </c>
      <c r="B284" s="299">
        <f>SUM(B285:B286)</f>
        <v>2270</v>
      </c>
    </row>
    <row r="285" ht="15.95" hidden="1" customHeight="1" spans="1:2">
      <c r="A285" s="301" t="s">
        <v>361</v>
      </c>
      <c r="B285" s="299"/>
    </row>
    <row r="286" ht="21" customHeight="1" spans="1:2">
      <c r="A286" s="301" t="s">
        <v>362</v>
      </c>
      <c r="B286" s="299">
        <v>2270</v>
      </c>
    </row>
    <row r="287" ht="21" customHeight="1" spans="1:2">
      <c r="A287" s="300" t="s">
        <v>363</v>
      </c>
      <c r="B287" s="299">
        <f>SUM(B288:B289)</f>
        <v>9543</v>
      </c>
    </row>
    <row r="288" ht="21" customHeight="1" spans="1:2">
      <c r="A288" s="301" t="s">
        <v>364</v>
      </c>
      <c r="B288" s="299">
        <v>9543</v>
      </c>
    </row>
    <row r="289" ht="15.95" hidden="1" customHeight="1" spans="1:2">
      <c r="A289" s="301" t="s">
        <v>365</v>
      </c>
      <c r="B289" s="299"/>
    </row>
    <row r="290" ht="21" customHeight="1" spans="1:2">
      <c r="A290" s="300" t="s">
        <v>366</v>
      </c>
      <c r="B290" s="299">
        <f>SUM(B291)</f>
        <v>2482</v>
      </c>
    </row>
    <row r="291" ht="21" customHeight="1" spans="1:2">
      <c r="A291" s="301" t="s">
        <v>367</v>
      </c>
      <c r="B291" s="299">
        <v>2482</v>
      </c>
    </row>
    <row r="292" ht="21" customHeight="1" spans="1:2">
      <c r="A292" s="300" t="s">
        <v>368</v>
      </c>
      <c r="B292" s="299">
        <f>SUM(B293)</f>
        <v>23</v>
      </c>
    </row>
    <row r="293" ht="21" customHeight="1" spans="1:2">
      <c r="A293" s="301" t="s">
        <v>369</v>
      </c>
      <c r="B293" s="299">
        <v>23</v>
      </c>
    </row>
    <row r="294" ht="21" customHeight="1" spans="1:2">
      <c r="A294" s="300" t="s">
        <v>370</v>
      </c>
      <c r="B294" s="299">
        <f>SUM(B295:B297)</f>
        <v>291</v>
      </c>
    </row>
    <row r="295" ht="21" customHeight="1" spans="1:2">
      <c r="A295" s="301" t="s">
        <v>141</v>
      </c>
      <c r="B295" s="299">
        <v>256</v>
      </c>
    </row>
    <row r="296" ht="21" customHeight="1" spans="1:2">
      <c r="A296" s="301" t="s">
        <v>142</v>
      </c>
      <c r="B296" s="299">
        <v>10</v>
      </c>
    </row>
    <row r="297" ht="21" customHeight="1" spans="1:2">
      <c r="A297" s="301" t="s">
        <v>371</v>
      </c>
      <c r="B297" s="299">
        <v>25</v>
      </c>
    </row>
    <row r="298" ht="21" customHeight="1" spans="1:2">
      <c r="A298" s="300" t="s">
        <v>372</v>
      </c>
      <c r="B298" s="299">
        <f>SUM(B299)</f>
        <v>1416</v>
      </c>
    </row>
    <row r="299" ht="21" customHeight="1" spans="1:2">
      <c r="A299" s="301" t="s">
        <v>373</v>
      </c>
      <c r="B299" s="299">
        <v>1416</v>
      </c>
    </row>
    <row r="300" ht="21" customHeight="1" spans="1:2">
      <c r="A300" s="300" t="s">
        <v>374</v>
      </c>
      <c r="B300" s="299">
        <f>SUM(B301)</f>
        <v>38</v>
      </c>
    </row>
    <row r="301" ht="21" customHeight="1" spans="1:2">
      <c r="A301" s="301" t="s">
        <v>375</v>
      </c>
      <c r="B301" s="299">
        <v>38</v>
      </c>
    </row>
    <row r="302" ht="21" customHeight="1" spans="1:2">
      <c r="A302" s="300" t="s">
        <v>376</v>
      </c>
      <c r="B302" s="299">
        <f>B303+B307+B309+B314+B319+B323+B325+B327+B329+B331</f>
        <v>5553</v>
      </c>
    </row>
    <row r="303" ht="21" customHeight="1" spans="1:2">
      <c r="A303" s="300" t="s">
        <v>377</v>
      </c>
      <c r="B303" s="299">
        <f>SUM(B304:B306)</f>
        <v>131</v>
      </c>
    </row>
    <row r="304" ht="21" customHeight="1" spans="1:2">
      <c r="A304" s="301" t="s">
        <v>141</v>
      </c>
      <c r="B304" s="299">
        <v>131</v>
      </c>
    </row>
    <row r="305" ht="15.95" hidden="1" customHeight="1" spans="1:2">
      <c r="A305" s="301" t="s">
        <v>378</v>
      </c>
      <c r="B305" s="299"/>
    </row>
    <row r="306" ht="15.95" hidden="1" customHeight="1" spans="1:2">
      <c r="A306" s="301" t="s">
        <v>379</v>
      </c>
      <c r="B306" s="299"/>
    </row>
    <row r="307" ht="21" customHeight="1" spans="1:2">
      <c r="A307" s="300" t="s">
        <v>380</v>
      </c>
      <c r="B307" s="299">
        <f>SUM(B308)</f>
        <v>100</v>
      </c>
    </row>
    <row r="308" ht="21" customHeight="1" spans="1:2">
      <c r="A308" s="301" t="s">
        <v>381</v>
      </c>
      <c r="B308" s="299">
        <v>100</v>
      </c>
    </row>
    <row r="309" ht="21" customHeight="1" spans="1:2">
      <c r="A309" s="300" t="s">
        <v>382</v>
      </c>
      <c r="B309" s="299">
        <f>SUM(B310:B313)</f>
        <v>2944</v>
      </c>
    </row>
    <row r="310" ht="21" customHeight="1" spans="1:2">
      <c r="A310" s="301" t="s">
        <v>383</v>
      </c>
      <c r="B310" s="299">
        <v>1944</v>
      </c>
    </row>
    <row r="311" ht="21" customHeight="1" spans="1:2">
      <c r="A311" s="301" t="s">
        <v>384</v>
      </c>
      <c r="B311" s="299">
        <v>1000</v>
      </c>
    </row>
    <row r="312" ht="15.95" hidden="1" customHeight="1" spans="1:2">
      <c r="A312" s="301" t="s">
        <v>385</v>
      </c>
      <c r="B312" s="299"/>
    </row>
    <row r="313" ht="15.95" hidden="1" customHeight="1" spans="1:2">
      <c r="A313" s="301" t="s">
        <v>386</v>
      </c>
      <c r="B313" s="299"/>
    </row>
    <row r="314" ht="21" customHeight="1" spans="1:2">
      <c r="A314" s="300" t="s">
        <v>387</v>
      </c>
      <c r="B314" s="299">
        <f>SUM(B315:B318)</f>
        <v>281</v>
      </c>
    </row>
    <row r="315" ht="21" customHeight="1" spans="1:2">
      <c r="A315" s="301" t="s">
        <v>388</v>
      </c>
      <c r="B315" s="299">
        <v>131</v>
      </c>
    </row>
    <row r="316" ht="21" customHeight="1" spans="1:2">
      <c r="A316" s="301" t="s">
        <v>389</v>
      </c>
      <c r="B316" s="299">
        <v>130</v>
      </c>
    </row>
    <row r="317" ht="21" customHeight="1" spans="1:2">
      <c r="A317" s="301" t="s">
        <v>390</v>
      </c>
      <c r="B317" s="299">
        <v>20</v>
      </c>
    </row>
    <row r="318" ht="15.95" hidden="1" customHeight="1" spans="1:2">
      <c r="A318" s="301" t="s">
        <v>391</v>
      </c>
      <c r="B318" s="299"/>
    </row>
    <row r="319" ht="21" customHeight="1" spans="1:2">
      <c r="A319" s="300" t="s">
        <v>392</v>
      </c>
      <c r="B319" s="299">
        <f>SUM(B320:B322)</f>
        <v>81</v>
      </c>
    </row>
    <row r="320" ht="21" customHeight="1" spans="1:2">
      <c r="A320" s="301" t="s">
        <v>393</v>
      </c>
      <c r="B320" s="299">
        <v>71</v>
      </c>
    </row>
    <row r="321" ht="21" customHeight="1" spans="1:2">
      <c r="A321" s="301" t="s">
        <v>394</v>
      </c>
      <c r="B321" s="299">
        <v>10</v>
      </c>
    </row>
    <row r="322" ht="15.95" hidden="1" customHeight="1" spans="1:2">
      <c r="A322" s="301" t="s">
        <v>395</v>
      </c>
      <c r="B322" s="299"/>
    </row>
    <row r="323" ht="21" customHeight="1" spans="1:2">
      <c r="A323" s="300" t="s">
        <v>396</v>
      </c>
      <c r="B323" s="299">
        <f>SUM(B324)</f>
        <v>523</v>
      </c>
    </row>
    <row r="324" ht="21" customHeight="1" spans="1:2">
      <c r="A324" s="301" t="s">
        <v>397</v>
      </c>
      <c r="B324" s="299">
        <v>523</v>
      </c>
    </row>
    <row r="325" ht="21" customHeight="1" spans="1:2">
      <c r="A325" s="300" t="s">
        <v>398</v>
      </c>
      <c r="B325" s="299">
        <f>SUM(B326)</f>
        <v>150</v>
      </c>
    </row>
    <row r="326" ht="21" customHeight="1" spans="1:2">
      <c r="A326" s="301" t="s">
        <v>399</v>
      </c>
      <c r="B326" s="299">
        <v>150</v>
      </c>
    </row>
    <row r="327" ht="21" customHeight="1" spans="1:2">
      <c r="A327" s="300" t="s">
        <v>400</v>
      </c>
      <c r="B327" s="299">
        <f>SUM(B328)</f>
        <v>45</v>
      </c>
    </row>
    <row r="328" ht="21" customHeight="1" spans="1:2">
      <c r="A328" s="301" t="s">
        <v>401</v>
      </c>
      <c r="B328" s="299">
        <v>45</v>
      </c>
    </row>
    <row r="329" ht="15.95" hidden="1" customHeight="1" spans="1:2">
      <c r="A329" s="300" t="s">
        <v>402</v>
      </c>
      <c r="B329" s="299">
        <f>SUM(B330)</f>
        <v>0</v>
      </c>
    </row>
    <row r="330" ht="15.95" hidden="1" customHeight="1" spans="1:2">
      <c r="A330" s="301" t="s">
        <v>403</v>
      </c>
      <c r="B330" s="299"/>
    </row>
    <row r="331" ht="21" customHeight="1" spans="1:2">
      <c r="A331" s="300" t="s">
        <v>404</v>
      </c>
      <c r="B331" s="299">
        <f>SUM(B332)</f>
        <v>1298</v>
      </c>
    </row>
    <row r="332" ht="21" customHeight="1" spans="1:2">
      <c r="A332" s="301" t="s">
        <v>405</v>
      </c>
      <c r="B332" s="299">
        <v>1298</v>
      </c>
    </row>
    <row r="333" ht="21" customHeight="1" spans="1:2">
      <c r="A333" s="300" t="s">
        <v>406</v>
      </c>
      <c r="B333" s="299">
        <f>B334+B337+B339+B342+B344+B346</f>
        <v>15532</v>
      </c>
    </row>
    <row r="334" ht="21" customHeight="1" spans="1:2">
      <c r="A334" s="300" t="s">
        <v>407</v>
      </c>
      <c r="B334" s="299">
        <f>SUM(B335:B336)</f>
        <v>765</v>
      </c>
    </row>
    <row r="335" ht="21" customHeight="1" spans="1:2">
      <c r="A335" s="301" t="s">
        <v>141</v>
      </c>
      <c r="B335" s="299">
        <v>765</v>
      </c>
    </row>
    <row r="336" ht="15.95" hidden="1" customHeight="1" spans="1:2">
      <c r="A336" s="301" t="s">
        <v>408</v>
      </c>
      <c r="B336" s="299"/>
    </row>
    <row r="337" ht="15.95" hidden="1" customHeight="1" spans="1:2">
      <c r="A337" s="300" t="s">
        <v>409</v>
      </c>
      <c r="B337" s="299">
        <f>SUM(B338)</f>
        <v>0</v>
      </c>
    </row>
    <row r="338" ht="15.95" hidden="1" customHeight="1" spans="1:2">
      <c r="A338" s="301" t="s">
        <v>410</v>
      </c>
      <c r="B338" s="299"/>
    </row>
    <row r="339" ht="21" customHeight="1" spans="1:2">
      <c r="A339" s="300" t="s">
        <v>411</v>
      </c>
      <c r="B339" s="299">
        <f>SUM(B340:B341)</f>
        <v>9216</v>
      </c>
    </row>
    <row r="340" ht="21" customHeight="1" spans="1:2">
      <c r="A340" s="301" t="s">
        <v>412</v>
      </c>
      <c r="B340" s="299">
        <v>1981</v>
      </c>
    </row>
    <row r="341" ht="21" customHeight="1" spans="1:2">
      <c r="A341" s="301" t="s">
        <v>413</v>
      </c>
      <c r="B341" s="299">
        <v>7235</v>
      </c>
    </row>
    <row r="342" ht="21" customHeight="1" spans="1:2">
      <c r="A342" s="300" t="s">
        <v>414</v>
      </c>
      <c r="B342" s="299">
        <f>SUM(B343)</f>
        <v>291</v>
      </c>
    </row>
    <row r="343" ht="21" customHeight="1" spans="1:2">
      <c r="A343" s="301" t="s">
        <v>415</v>
      </c>
      <c r="B343" s="299">
        <v>291</v>
      </c>
    </row>
    <row r="344" ht="21" customHeight="1" spans="1:2">
      <c r="A344" s="300" t="s">
        <v>416</v>
      </c>
      <c r="B344" s="299">
        <f>SUM(B345)</f>
        <v>127</v>
      </c>
    </row>
    <row r="345" ht="21" customHeight="1" spans="1:2">
      <c r="A345" s="301" t="s">
        <v>417</v>
      </c>
      <c r="B345" s="299">
        <v>127</v>
      </c>
    </row>
    <row r="346" ht="21" customHeight="1" spans="1:2">
      <c r="A346" s="300" t="s">
        <v>418</v>
      </c>
      <c r="B346" s="299">
        <f>SUM(B347)</f>
        <v>5133</v>
      </c>
    </row>
    <row r="347" ht="21" customHeight="1" spans="1:2">
      <c r="A347" s="301" t="s">
        <v>419</v>
      </c>
      <c r="B347" s="299">
        <v>5133</v>
      </c>
    </row>
    <row r="348" ht="21" customHeight="1" spans="1:2">
      <c r="A348" s="300" t="s">
        <v>420</v>
      </c>
      <c r="B348" s="299">
        <f>B349+B368+B380+B392+B399+B405+B410</f>
        <v>62808</v>
      </c>
    </row>
    <row r="349" ht="21" customHeight="1" spans="1:2">
      <c r="A349" s="300" t="s">
        <v>421</v>
      </c>
      <c r="B349" s="299">
        <f>SUM(B350:B367)</f>
        <v>16440</v>
      </c>
    </row>
    <row r="350" ht="21" customHeight="1" spans="1:2">
      <c r="A350" s="301" t="s">
        <v>141</v>
      </c>
      <c r="B350" s="299">
        <v>9175</v>
      </c>
    </row>
    <row r="351" ht="15.95" hidden="1" customHeight="1" spans="1:2">
      <c r="A351" s="301" t="s">
        <v>422</v>
      </c>
      <c r="B351" s="299"/>
    </row>
    <row r="352" ht="21" customHeight="1" spans="1:2">
      <c r="A352" s="301" t="s">
        <v>154</v>
      </c>
      <c r="B352" s="299">
        <v>720</v>
      </c>
    </row>
    <row r="353" ht="15.95" hidden="1" customHeight="1" spans="1:2">
      <c r="A353" s="301" t="s">
        <v>423</v>
      </c>
      <c r="B353" s="299"/>
    </row>
    <row r="354" ht="21" customHeight="1" spans="1:2">
      <c r="A354" s="301" t="s">
        <v>424</v>
      </c>
      <c r="B354" s="299">
        <v>130</v>
      </c>
    </row>
    <row r="355" ht="21" customHeight="1" spans="1:2">
      <c r="A355" s="301" t="s">
        <v>425</v>
      </c>
      <c r="B355" s="299">
        <v>10</v>
      </c>
    </row>
    <row r="356" ht="21" customHeight="1" spans="1:2">
      <c r="A356" s="301" t="s">
        <v>426</v>
      </c>
      <c r="B356" s="299">
        <v>20</v>
      </c>
    </row>
    <row r="357" ht="21" customHeight="1" spans="1:2">
      <c r="A357" s="301" t="s">
        <v>427</v>
      </c>
      <c r="B357" s="299">
        <v>13</v>
      </c>
    </row>
    <row r="358" ht="21" customHeight="1" spans="1:2">
      <c r="A358" s="301" t="s">
        <v>428</v>
      </c>
      <c r="B358" s="299">
        <v>223</v>
      </c>
    </row>
    <row r="359" ht="15.95" hidden="1" customHeight="1" spans="1:2">
      <c r="A359" s="301" t="s">
        <v>429</v>
      </c>
      <c r="B359" s="299"/>
    </row>
    <row r="360" ht="21" customHeight="1" spans="1:2">
      <c r="A360" s="301" t="s">
        <v>430</v>
      </c>
      <c r="B360" s="299">
        <v>2391</v>
      </c>
    </row>
    <row r="361" ht="21" customHeight="1" spans="1:2">
      <c r="A361" s="301" t="s">
        <v>431</v>
      </c>
      <c r="B361" s="299">
        <v>15</v>
      </c>
    </row>
    <row r="362" ht="21" customHeight="1" spans="1:2">
      <c r="A362" s="301" t="s">
        <v>432</v>
      </c>
      <c r="B362" s="299">
        <v>502</v>
      </c>
    </row>
    <row r="363" ht="15.95" hidden="1" customHeight="1" spans="1:2">
      <c r="A363" s="301" t="s">
        <v>433</v>
      </c>
      <c r="B363" s="299"/>
    </row>
    <row r="364" ht="15.95" hidden="1" customHeight="1" spans="1:2">
      <c r="A364" s="301" t="s">
        <v>434</v>
      </c>
      <c r="B364" s="299"/>
    </row>
    <row r="365" ht="21" customHeight="1" spans="1:2">
      <c r="A365" s="301" t="s">
        <v>435</v>
      </c>
      <c r="B365" s="299">
        <v>33</v>
      </c>
    </row>
    <row r="366" ht="21" customHeight="1" spans="1:2">
      <c r="A366" s="301" t="s">
        <v>436</v>
      </c>
      <c r="B366" s="299">
        <v>1990</v>
      </c>
    </row>
    <row r="367" ht="21" customHeight="1" spans="1:2">
      <c r="A367" s="301" t="s">
        <v>437</v>
      </c>
      <c r="B367" s="299">
        <v>1218</v>
      </c>
    </row>
    <row r="368" ht="21" customHeight="1" spans="1:2">
      <c r="A368" s="300" t="s">
        <v>438</v>
      </c>
      <c r="B368" s="299">
        <f>SUM(B369:B379)</f>
        <v>4156</v>
      </c>
    </row>
    <row r="369" ht="21" customHeight="1" spans="1:2">
      <c r="A369" s="301" t="s">
        <v>141</v>
      </c>
      <c r="B369" s="299">
        <v>480</v>
      </c>
    </row>
    <row r="370" ht="21" customHeight="1" spans="1:2">
      <c r="A370" s="301" t="s">
        <v>439</v>
      </c>
      <c r="B370" s="299">
        <v>646</v>
      </c>
    </row>
    <row r="371" ht="21" customHeight="1" spans="1:2">
      <c r="A371" s="301" t="s">
        <v>440</v>
      </c>
      <c r="B371" s="299">
        <v>1142</v>
      </c>
    </row>
    <row r="372" ht="15.95" hidden="1" customHeight="1" spans="1:2">
      <c r="A372" s="301" t="s">
        <v>441</v>
      </c>
      <c r="B372" s="299"/>
    </row>
    <row r="373" ht="21" customHeight="1" spans="1:2">
      <c r="A373" s="301" t="s">
        <v>442</v>
      </c>
      <c r="B373" s="299">
        <v>141</v>
      </c>
    </row>
    <row r="374" ht="21" customHeight="1" spans="1:2">
      <c r="A374" s="301" t="s">
        <v>443</v>
      </c>
      <c r="B374" s="299">
        <v>1493</v>
      </c>
    </row>
    <row r="375" ht="21" customHeight="1" spans="1:2">
      <c r="A375" s="301" t="s">
        <v>444</v>
      </c>
      <c r="B375" s="299">
        <v>7</v>
      </c>
    </row>
    <row r="376" ht="15.95" hidden="1" customHeight="1" spans="1:2">
      <c r="A376" s="301" t="s">
        <v>445</v>
      </c>
      <c r="B376" s="299"/>
    </row>
    <row r="377" ht="15.95" hidden="1" customHeight="1" spans="1:2">
      <c r="A377" s="301" t="s">
        <v>446</v>
      </c>
      <c r="B377" s="299"/>
    </row>
    <row r="378" ht="21" customHeight="1" spans="1:2">
      <c r="A378" s="301" t="s">
        <v>447</v>
      </c>
      <c r="B378" s="299">
        <v>242</v>
      </c>
    </row>
    <row r="379" ht="21" customHeight="1" spans="1:2">
      <c r="A379" s="301" t="s">
        <v>448</v>
      </c>
      <c r="B379" s="299">
        <v>5</v>
      </c>
    </row>
    <row r="380" ht="21" customHeight="1" spans="1:2">
      <c r="A380" s="300" t="s">
        <v>449</v>
      </c>
      <c r="B380" s="299">
        <f>SUM(B381:B391)</f>
        <v>6871</v>
      </c>
    </row>
    <row r="381" ht="21" customHeight="1" spans="1:2">
      <c r="A381" s="301" t="s">
        <v>141</v>
      </c>
      <c r="B381" s="299">
        <v>1090</v>
      </c>
    </row>
    <row r="382" ht="15.95" hidden="1" customHeight="1" spans="1:2">
      <c r="A382" s="301" t="s">
        <v>450</v>
      </c>
      <c r="B382" s="299"/>
    </row>
    <row r="383" ht="21" customHeight="1" spans="1:2">
      <c r="A383" s="301" t="s">
        <v>451</v>
      </c>
      <c r="B383" s="299">
        <v>364</v>
      </c>
    </row>
    <row r="384" ht="21" customHeight="1" spans="1:2">
      <c r="A384" s="301" t="s">
        <v>452</v>
      </c>
      <c r="B384" s="299">
        <v>190</v>
      </c>
    </row>
    <row r="385" ht="21" customHeight="1" spans="1:2">
      <c r="A385" s="301" t="s">
        <v>453</v>
      </c>
      <c r="B385" s="299">
        <v>20</v>
      </c>
    </row>
    <row r="386" ht="21" customHeight="1" spans="1:2">
      <c r="A386" s="301" t="s">
        <v>454</v>
      </c>
      <c r="B386" s="299">
        <v>325</v>
      </c>
    </row>
    <row r="387" ht="21" customHeight="1" spans="1:2">
      <c r="A387" s="301" t="s">
        <v>455</v>
      </c>
      <c r="B387" s="299">
        <v>379</v>
      </c>
    </row>
    <row r="388" ht="21" customHeight="1" spans="1:2">
      <c r="A388" s="301" t="s">
        <v>456</v>
      </c>
      <c r="B388" s="299">
        <v>399</v>
      </c>
    </row>
    <row r="389" ht="21" customHeight="1" spans="1:2">
      <c r="A389" s="301" t="s">
        <v>457</v>
      </c>
      <c r="B389" s="299">
        <v>1056</v>
      </c>
    </row>
    <row r="390" ht="21" customHeight="1" spans="1:2">
      <c r="A390" s="301" t="s">
        <v>458</v>
      </c>
      <c r="B390" s="299">
        <v>88</v>
      </c>
    </row>
    <row r="391" ht="21" customHeight="1" spans="1:2">
      <c r="A391" s="301" t="s">
        <v>459</v>
      </c>
      <c r="B391" s="299">
        <v>2960</v>
      </c>
    </row>
    <row r="392" ht="21" customHeight="1" spans="1:2">
      <c r="A392" s="300" t="s">
        <v>460</v>
      </c>
      <c r="B392" s="299">
        <f>SUM(B393:B398)</f>
        <v>27600</v>
      </c>
    </row>
    <row r="393" ht="21" customHeight="1" spans="1:2">
      <c r="A393" s="301" t="s">
        <v>141</v>
      </c>
      <c r="B393" s="299">
        <v>414</v>
      </c>
    </row>
    <row r="394" ht="15.95" hidden="1" customHeight="1" spans="1:2">
      <c r="A394" s="301" t="s">
        <v>142</v>
      </c>
      <c r="B394" s="299"/>
    </row>
    <row r="395" ht="21" customHeight="1" spans="1:2">
      <c r="A395" s="301" t="s">
        <v>461</v>
      </c>
      <c r="B395" s="299">
        <v>10500</v>
      </c>
    </row>
    <row r="396" ht="21" customHeight="1" spans="1:2">
      <c r="A396" s="301" t="s">
        <v>462</v>
      </c>
      <c r="B396" s="299">
        <v>9504</v>
      </c>
    </row>
    <row r="397" ht="15.95" hidden="1" customHeight="1" spans="1:2">
      <c r="A397" s="301" t="s">
        <v>463</v>
      </c>
      <c r="B397" s="299"/>
    </row>
    <row r="398" ht="21" customHeight="1" spans="1:2">
      <c r="A398" s="301" t="s">
        <v>464</v>
      </c>
      <c r="B398" s="299">
        <v>7182</v>
      </c>
    </row>
    <row r="399" ht="21" customHeight="1" spans="1:2">
      <c r="A399" s="300" t="s">
        <v>465</v>
      </c>
      <c r="B399" s="299">
        <f>SUM(B400:B404)</f>
        <v>6453</v>
      </c>
    </row>
    <row r="400" ht="21" customHeight="1" spans="1:2">
      <c r="A400" s="301" t="s">
        <v>466</v>
      </c>
      <c r="B400" s="299">
        <v>946</v>
      </c>
    </row>
    <row r="401" ht="21" customHeight="1" spans="1:2">
      <c r="A401" s="301" t="s">
        <v>467</v>
      </c>
      <c r="B401" s="299">
        <v>3066</v>
      </c>
    </row>
    <row r="402" ht="21" customHeight="1" spans="1:2">
      <c r="A402" s="301" t="s">
        <v>468</v>
      </c>
      <c r="B402" s="299">
        <v>60</v>
      </c>
    </row>
    <row r="403" ht="21" customHeight="1" spans="1:2">
      <c r="A403" s="301" t="s">
        <v>469</v>
      </c>
      <c r="B403" s="299">
        <v>2000</v>
      </c>
    </row>
    <row r="404" ht="21" customHeight="1" spans="1:2">
      <c r="A404" s="301" t="s">
        <v>470</v>
      </c>
      <c r="B404" s="299">
        <v>381</v>
      </c>
    </row>
    <row r="405" ht="21" customHeight="1" spans="1:2">
      <c r="A405" s="300" t="s">
        <v>471</v>
      </c>
      <c r="B405" s="299">
        <f>SUM(B406:B409)</f>
        <v>1288</v>
      </c>
    </row>
    <row r="406" ht="21" customHeight="1" spans="1:2">
      <c r="A406" s="301" t="s">
        <v>472</v>
      </c>
      <c r="B406" s="299">
        <v>731</v>
      </c>
    </row>
    <row r="407" ht="21" customHeight="1" spans="1:2">
      <c r="A407" s="301" t="s">
        <v>473</v>
      </c>
      <c r="B407" s="299">
        <v>542</v>
      </c>
    </row>
    <row r="408" ht="15.95" hidden="1" customHeight="1" spans="1:2">
      <c r="A408" s="301" t="s">
        <v>474</v>
      </c>
      <c r="B408" s="299"/>
    </row>
    <row r="409" ht="21" customHeight="1" spans="1:2">
      <c r="A409" s="301" t="s">
        <v>475</v>
      </c>
      <c r="B409" s="299">
        <v>15</v>
      </c>
    </row>
    <row r="410" ht="15.95" hidden="1" customHeight="1" spans="1:2">
      <c r="A410" s="300" t="s">
        <v>476</v>
      </c>
      <c r="B410" s="299">
        <f>SUM(B411:B412)</f>
        <v>0</v>
      </c>
    </row>
    <row r="411" ht="15.95" hidden="1" customHeight="1" spans="1:2">
      <c r="A411" s="301" t="s">
        <v>477</v>
      </c>
      <c r="B411" s="299"/>
    </row>
    <row r="412" ht="15.95" hidden="1" customHeight="1" spans="1:2">
      <c r="A412" s="301" t="s">
        <v>478</v>
      </c>
      <c r="B412" s="299"/>
    </row>
    <row r="413" ht="21" customHeight="1" spans="1:2">
      <c r="A413" s="300" t="s">
        <v>479</v>
      </c>
      <c r="B413" s="299">
        <f>B414+B422+B425+B429+B432</f>
        <v>11286</v>
      </c>
    </row>
    <row r="414" ht="21" customHeight="1" spans="1:2">
      <c r="A414" s="300" t="s">
        <v>480</v>
      </c>
      <c r="B414" s="299">
        <f>SUM(B415:B421)</f>
        <v>7355</v>
      </c>
    </row>
    <row r="415" ht="21" customHeight="1" spans="1:2">
      <c r="A415" s="301" t="s">
        <v>141</v>
      </c>
      <c r="B415" s="299">
        <v>382</v>
      </c>
    </row>
    <row r="416" ht="15.95" hidden="1" customHeight="1" spans="1:2">
      <c r="A416" s="301" t="s">
        <v>142</v>
      </c>
      <c r="B416" s="299"/>
    </row>
    <row r="417" ht="21" customHeight="1" spans="1:2">
      <c r="A417" s="301" t="s">
        <v>481</v>
      </c>
      <c r="B417" s="299">
        <v>800</v>
      </c>
    </row>
    <row r="418" ht="21" customHeight="1" spans="1:2">
      <c r="A418" s="301" t="s">
        <v>482</v>
      </c>
      <c r="B418" s="299">
        <v>92</v>
      </c>
    </row>
    <row r="419" ht="21" customHeight="1" spans="1:2">
      <c r="A419" s="301" t="s">
        <v>483</v>
      </c>
      <c r="B419" s="299">
        <v>69</v>
      </c>
    </row>
    <row r="420" ht="21" customHeight="1" spans="1:2">
      <c r="A420" s="301" t="s">
        <v>484</v>
      </c>
      <c r="B420" s="299">
        <v>64</v>
      </c>
    </row>
    <row r="421" ht="21" customHeight="1" spans="1:2">
      <c r="A421" s="301" t="s">
        <v>485</v>
      </c>
      <c r="B421" s="299">
        <v>5948</v>
      </c>
    </row>
    <row r="422" ht="21" customHeight="1" spans="1:2">
      <c r="A422" s="300" t="s">
        <v>486</v>
      </c>
      <c r="B422" s="299">
        <f>SUM(B423:B424)</f>
        <v>200</v>
      </c>
    </row>
    <row r="423" ht="21" customHeight="1" spans="1:2">
      <c r="A423" s="301" t="s">
        <v>487</v>
      </c>
      <c r="B423" s="299">
        <v>200</v>
      </c>
    </row>
    <row r="424" ht="15.95" hidden="1" customHeight="1" spans="1:2">
      <c r="A424" s="301" t="s">
        <v>488</v>
      </c>
      <c r="B424" s="299"/>
    </row>
    <row r="425" ht="15.95" hidden="1" customHeight="1" spans="1:2">
      <c r="A425" s="300" t="s">
        <v>489</v>
      </c>
      <c r="B425" s="299">
        <f>SUM(B426:B428)</f>
        <v>0</v>
      </c>
    </row>
    <row r="426" ht="15.95" hidden="1" customHeight="1" spans="1:2">
      <c r="A426" s="301" t="s">
        <v>490</v>
      </c>
      <c r="B426" s="299"/>
    </row>
    <row r="427" ht="15.95" hidden="1" customHeight="1" spans="1:2">
      <c r="A427" s="301" t="s">
        <v>491</v>
      </c>
      <c r="B427" s="299"/>
    </row>
    <row r="428" ht="15.95" hidden="1" customHeight="1" spans="1:2">
      <c r="A428" s="301" t="s">
        <v>492</v>
      </c>
      <c r="B428" s="299"/>
    </row>
    <row r="429" ht="21" customHeight="1" spans="1:2">
      <c r="A429" s="300" t="s">
        <v>493</v>
      </c>
      <c r="B429" s="299">
        <f>SUM(B430:B431)</f>
        <v>3144</v>
      </c>
    </row>
    <row r="430" ht="21" customHeight="1" spans="1:2">
      <c r="A430" s="301" t="s">
        <v>494</v>
      </c>
      <c r="B430" s="299">
        <v>3144</v>
      </c>
    </row>
    <row r="431" ht="15.95" hidden="1" customHeight="1" spans="1:2">
      <c r="A431" s="301" t="s">
        <v>495</v>
      </c>
      <c r="B431" s="299"/>
    </row>
    <row r="432" ht="21" customHeight="1" spans="1:2">
      <c r="A432" s="300" t="s">
        <v>496</v>
      </c>
      <c r="B432" s="299">
        <f>SUM(B433:B434)</f>
        <v>587</v>
      </c>
    </row>
    <row r="433" ht="21" customHeight="1" spans="1:2">
      <c r="A433" s="301" t="s">
        <v>497</v>
      </c>
      <c r="B433" s="299">
        <v>575</v>
      </c>
    </row>
    <row r="434" ht="21" customHeight="1" spans="1:2">
      <c r="A434" s="301" t="s">
        <v>498</v>
      </c>
      <c r="B434" s="299">
        <v>12</v>
      </c>
    </row>
    <row r="435" ht="21" customHeight="1" spans="1:2">
      <c r="A435" s="300" t="s">
        <v>499</v>
      </c>
      <c r="B435" s="299">
        <f>B436+B439+B442</f>
        <v>638</v>
      </c>
    </row>
    <row r="436" ht="21" customHeight="1" spans="1:2">
      <c r="A436" s="300" t="s">
        <v>500</v>
      </c>
      <c r="B436" s="299">
        <f>SUM(B437:B438)</f>
        <v>248</v>
      </c>
    </row>
    <row r="437" ht="15.95" hidden="1" customHeight="1" spans="1:2">
      <c r="A437" s="301" t="s">
        <v>141</v>
      </c>
      <c r="B437" s="299"/>
    </row>
    <row r="438" ht="21" customHeight="1" spans="1:2">
      <c r="A438" s="301" t="s">
        <v>501</v>
      </c>
      <c r="B438" s="299">
        <v>248</v>
      </c>
    </row>
    <row r="439" ht="21" customHeight="1" spans="1:2">
      <c r="A439" s="300" t="s">
        <v>502</v>
      </c>
      <c r="B439" s="299">
        <f>SUM(B440:B441)</f>
        <v>240</v>
      </c>
    </row>
    <row r="440" ht="21" customHeight="1" spans="1:2">
      <c r="A440" s="301" t="s">
        <v>503</v>
      </c>
      <c r="B440" s="299">
        <v>240</v>
      </c>
    </row>
    <row r="441" ht="15.95" hidden="1" customHeight="1" spans="1:2">
      <c r="A441" s="301" t="s">
        <v>504</v>
      </c>
      <c r="B441" s="299"/>
    </row>
    <row r="442" ht="21" customHeight="1" spans="1:2">
      <c r="A442" s="300" t="s">
        <v>505</v>
      </c>
      <c r="B442" s="299">
        <f>SUM(B443:B444)</f>
        <v>150</v>
      </c>
    </row>
    <row r="443" ht="15.95" hidden="1" customHeight="1" spans="1:2">
      <c r="A443" s="301" t="s">
        <v>506</v>
      </c>
      <c r="B443" s="299"/>
    </row>
    <row r="444" ht="21" customHeight="1" spans="1:2">
      <c r="A444" s="301" t="s">
        <v>507</v>
      </c>
      <c r="B444" s="299">
        <v>150</v>
      </c>
    </row>
    <row r="445" ht="21" customHeight="1" spans="1:2">
      <c r="A445" s="300" t="s">
        <v>508</v>
      </c>
      <c r="B445" s="299">
        <f>B446+B449+B451</f>
        <v>318</v>
      </c>
    </row>
    <row r="446" ht="21" customHeight="1" spans="1:2">
      <c r="A446" s="300" t="s">
        <v>509</v>
      </c>
      <c r="B446" s="299">
        <f>SUM(B447:B448)</f>
        <v>271</v>
      </c>
    </row>
    <row r="447" ht="15.95" hidden="1" customHeight="1" spans="1:2">
      <c r="A447" s="301" t="s">
        <v>154</v>
      </c>
      <c r="B447" s="299"/>
    </row>
    <row r="448" ht="21" customHeight="1" spans="1:2">
      <c r="A448" s="301" t="s">
        <v>510</v>
      </c>
      <c r="B448" s="299">
        <v>271</v>
      </c>
    </row>
    <row r="449" ht="21" customHeight="1" spans="1:2">
      <c r="A449" s="300" t="s">
        <v>511</v>
      </c>
      <c r="B449" s="299">
        <f>SUM(B450)</f>
        <v>47</v>
      </c>
    </row>
    <row r="450" ht="21" customHeight="1" spans="1:2">
      <c r="A450" s="301" t="s">
        <v>512</v>
      </c>
      <c r="B450" s="299">
        <v>47</v>
      </c>
    </row>
    <row r="451" ht="15.95" hidden="1" customHeight="1" spans="1:2">
      <c r="A451" s="300" t="s">
        <v>513</v>
      </c>
      <c r="B451" s="299">
        <f>SUM(B452)</f>
        <v>0</v>
      </c>
    </row>
    <row r="452" ht="15.95" hidden="1" customHeight="1" spans="1:2">
      <c r="A452" s="301" t="s">
        <v>514</v>
      </c>
      <c r="B452" s="299"/>
    </row>
    <row r="453" ht="21" customHeight="1" spans="1:2">
      <c r="A453" s="300" t="s">
        <v>515</v>
      </c>
      <c r="B453" s="299">
        <f>B454+B457+B459</f>
        <v>6</v>
      </c>
    </row>
    <row r="454" ht="21" customHeight="1" spans="1:2">
      <c r="A454" s="300" t="s">
        <v>516</v>
      </c>
      <c r="B454" s="299">
        <f>SUM(B455:B456)</f>
        <v>6</v>
      </c>
    </row>
    <row r="455" ht="21" customHeight="1" spans="1:2">
      <c r="A455" s="301" t="s">
        <v>141</v>
      </c>
      <c r="B455" s="299">
        <v>6</v>
      </c>
    </row>
    <row r="456" ht="15.95" hidden="1" customHeight="1" spans="1:2">
      <c r="A456" s="301" t="s">
        <v>517</v>
      </c>
      <c r="B456" s="299"/>
    </row>
    <row r="457" ht="15.95" hidden="1" customHeight="1" spans="1:2">
      <c r="A457" s="300" t="s">
        <v>516</v>
      </c>
      <c r="B457" s="299">
        <f>SUM(B458)</f>
        <v>0</v>
      </c>
    </row>
    <row r="458" ht="15.95" hidden="1" customHeight="1" spans="1:2">
      <c r="A458" s="301" t="s">
        <v>518</v>
      </c>
      <c r="B458" s="299"/>
    </row>
    <row r="459" ht="15.95" hidden="1" customHeight="1" spans="1:2">
      <c r="A459" s="300" t="s">
        <v>519</v>
      </c>
      <c r="B459" s="299">
        <f>SUM(B460)</f>
        <v>0</v>
      </c>
    </row>
    <row r="460" ht="15.95" hidden="1" customHeight="1" spans="1:2">
      <c r="A460" s="301" t="s">
        <v>520</v>
      </c>
      <c r="B460" s="299"/>
    </row>
    <row r="461" ht="21" customHeight="1" spans="1:2">
      <c r="A461" s="300" t="s">
        <v>521</v>
      </c>
      <c r="B461" s="299">
        <f>B462+B468</f>
        <v>815</v>
      </c>
    </row>
    <row r="462" ht="21" customHeight="1" spans="1:2">
      <c r="A462" s="300" t="s">
        <v>522</v>
      </c>
      <c r="B462" s="299">
        <f>SUM(B463:B467)</f>
        <v>815</v>
      </c>
    </row>
    <row r="463" ht="21" customHeight="1" spans="1:2">
      <c r="A463" s="301" t="s">
        <v>141</v>
      </c>
      <c r="B463" s="299">
        <v>649</v>
      </c>
    </row>
    <row r="464" ht="15.95" hidden="1" customHeight="1" spans="1:2">
      <c r="A464" s="301" t="s">
        <v>142</v>
      </c>
      <c r="B464" s="299"/>
    </row>
    <row r="465" ht="15.95" hidden="1" customHeight="1" spans="1:2">
      <c r="A465" s="301" t="s">
        <v>523</v>
      </c>
      <c r="B465" s="299"/>
    </row>
    <row r="466" ht="21" customHeight="1" spans="1:2">
      <c r="A466" s="301" t="s">
        <v>524</v>
      </c>
      <c r="B466" s="299">
        <v>160</v>
      </c>
    </row>
    <row r="467" ht="21" customHeight="1" spans="1:2">
      <c r="A467" s="301" t="s">
        <v>525</v>
      </c>
      <c r="B467" s="299">
        <v>6</v>
      </c>
    </row>
    <row r="468" ht="15.95" hidden="1" customHeight="1" spans="1:2">
      <c r="A468" s="300" t="s">
        <v>526</v>
      </c>
      <c r="B468" s="299">
        <f>SUM(B469)</f>
        <v>0</v>
      </c>
    </row>
    <row r="469" ht="15.95" hidden="1" customHeight="1" spans="1:2">
      <c r="A469" s="301" t="s">
        <v>527</v>
      </c>
      <c r="B469" s="299"/>
    </row>
    <row r="470" ht="21" customHeight="1" spans="1:2">
      <c r="A470" s="300" t="s">
        <v>528</v>
      </c>
      <c r="B470" s="299">
        <f>B471+B478</f>
        <v>3873</v>
      </c>
    </row>
    <row r="471" ht="21" customHeight="1" spans="1:2">
      <c r="A471" s="300" t="s">
        <v>529</v>
      </c>
      <c r="B471" s="299">
        <f>SUM(B472:B477)</f>
        <v>3873</v>
      </c>
    </row>
    <row r="472" ht="21" customHeight="1" spans="1:2">
      <c r="A472" s="301" t="s">
        <v>530</v>
      </c>
      <c r="B472" s="299">
        <v>290</v>
      </c>
    </row>
    <row r="473" ht="21" customHeight="1" spans="1:2">
      <c r="A473" s="301" t="s">
        <v>531</v>
      </c>
      <c r="B473" s="299">
        <v>134</v>
      </c>
    </row>
    <row r="474" ht="21" customHeight="1" spans="1:2">
      <c r="A474" s="301" t="s">
        <v>532</v>
      </c>
      <c r="B474" s="299">
        <v>147</v>
      </c>
    </row>
    <row r="475" ht="21" customHeight="1" spans="1:2">
      <c r="A475" s="301" t="s">
        <v>533</v>
      </c>
      <c r="B475" s="299">
        <v>1222</v>
      </c>
    </row>
    <row r="476" ht="21" customHeight="1" spans="1:2">
      <c r="A476" s="301" t="s">
        <v>534</v>
      </c>
      <c r="B476" s="299">
        <v>700</v>
      </c>
    </row>
    <row r="477" ht="21" customHeight="1" spans="1:2">
      <c r="A477" s="301" t="s">
        <v>535</v>
      </c>
      <c r="B477" s="299">
        <v>1380</v>
      </c>
    </row>
    <row r="478" ht="15.95" hidden="1" customHeight="1" spans="1:2">
      <c r="A478" s="300" t="s">
        <v>536</v>
      </c>
      <c r="B478" s="299">
        <f>SUM(B479)</f>
        <v>0</v>
      </c>
    </row>
    <row r="479" ht="15.95" hidden="1" customHeight="1" spans="1:2">
      <c r="A479" s="301" t="s">
        <v>537</v>
      </c>
      <c r="B479" s="299"/>
    </row>
    <row r="480" ht="21" customHeight="1" spans="1:2">
      <c r="A480" s="300" t="s">
        <v>538</v>
      </c>
      <c r="B480" s="299">
        <f>B481+B485+B487</f>
        <v>236</v>
      </c>
    </row>
    <row r="481" ht="21" customHeight="1" spans="1:2">
      <c r="A481" s="300" t="s">
        <v>539</v>
      </c>
      <c r="B481" s="299">
        <f>SUM(B482:B484)</f>
        <v>28</v>
      </c>
    </row>
    <row r="482" ht="15.95" hidden="1" customHeight="1" spans="1:2">
      <c r="A482" s="301" t="s">
        <v>540</v>
      </c>
      <c r="B482" s="299"/>
    </row>
    <row r="483" ht="15.95" hidden="1" customHeight="1" spans="1:2">
      <c r="A483" s="301" t="s">
        <v>541</v>
      </c>
      <c r="B483" s="299"/>
    </row>
    <row r="484" ht="21" customHeight="1" spans="1:2">
      <c r="A484" s="301" t="s">
        <v>542</v>
      </c>
      <c r="B484" s="299">
        <v>28</v>
      </c>
    </row>
    <row r="485" ht="21" customHeight="1" spans="1:2">
      <c r="A485" s="300" t="s">
        <v>543</v>
      </c>
      <c r="B485" s="299">
        <f>SUM(B486)</f>
        <v>208</v>
      </c>
    </row>
    <row r="486" ht="21" customHeight="1" spans="1:2">
      <c r="A486" s="301" t="s">
        <v>544</v>
      </c>
      <c r="B486" s="299">
        <v>208</v>
      </c>
    </row>
    <row r="487" ht="15.95" hidden="1" customHeight="1" spans="1:2">
      <c r="A487" s="300" t="s">
        <v>545</v>
      </c>
      <c r="B487" s="299"/>
    </row>
    <row r="488" ht="15.95" hidden="1" customHeight="1" spans="1:2">
      <c r="A488" s="301" t="s">
        <v>546</v>
      </c>
      <c r="B488" s="299"/>
    </row>
    <row r="489" ht="21" customHeight="1" spans="1:2">
      <c r="A489" s="300" t="s">
        <v>547</v>
      </c>
      <c r="B489" s="299">
        <f>B490+B497+B500+B503</f>
        <v>2112</v>
      </c>
    </row>
    <row r="490" ht="21" customHeight="1" spans="1:2">
      <c r="A490" s="300" t="s">
        <v>548</v>
      </c>
      <c r="B490" s="299">
        <f>SUM(B491:B496)</f>
        <v>750</v>
      </c>
    </row>
    <row r="491" ht="21" customHeight="1" spans="1:2">
      <c r="A491" s="301" t="s">
        <v>141</v>
      </c>
      <c r="B491" s="299">
        <v>429</v>
      </c>
    </row>
    <row r="492" ht="15.95" hidden="1" customHeight="1" spans="1:2">
      <c r="A492" s="301" t="s">
        <v>142</v>
      </c>
      <c r="B492" s="299"/>
    </row>
    <row r="493" ht="15.95" hidden="1" customHeight="1" spans="1:2">
      <c r="A493" s="301" t="s">
        <v>549</v>
      </c>
      <c r="B493" s="299"/>
    </row>
    <row r="494" ht="21" customHeight="1" spans="1:2">
      <c r="A494" s="301" t="s">
        <v>550</v>
      </c>
      <c r="B494" s="299">
        <v>20</v>
      </c>
    </row>
    <row r="495" ht="21" customHeight="1" spans="1:2">
      <c r="A495" s="301" t="s">
        <v>551</v>
      </c>
      <c r="B495" s="299">
        <v>30</v>
      </c>
    </row>
    <row r="496" ht="21" customHeight="1" spans="1:2">
      <c r="A496" s="301" t="s">
        <v>552</v>
      </c>
      <c r="B496" s="299">
        <v>271</v>
      </c>
    </row>
    <row r="497" ht="21" customHeight="1" spans="1:2">
      <c r="A497" s="300" t="s">
        <v>553</v>
      </c>
      <c r="B497" s="299">
        <f>SUM(B498:B499)</f>
        <v>600</v>
      </c>
    </row>
    <row r="498" ht="21" customHeight="1" spans="1:2">
      <c r="A498" s="301" t="s">
        <v>141</v>
      </c>
      <c r="B498" s="299">
        <v>500</v>
      </c>
    </row>
    <row r="499" ht="21" customHeight="1" spans="1:2">
      <c r="A499" s="301" t="s">
        <v>554</v>
      </c>
      <c r="B499" s="299">
        <v>100</v>
      </c>
    </row>
    <row r="500" ht="21" customHeight="1" spans="1:2">
      <c r="A500" s="300" t="s">
        <v>555</v>
      </c>
      <c r="B500" s="299">
        <f>SUM(B501:B502)</f>
        <v>644</v>
      </c>
    </row>
    <row r="501" ht="21" customHeight="1" spans="1:2">
      <c r="A501" s="301" t="s">
        <v>556</v>
      </c>
      <c r="B501" s="299">
        <v>636</v>
      </c>
    </row>
    <row r="502" ht="21" customHeight="1" spans="1:2">
      <c r="A502" s="301" t="s">
        <v>557</v>
      </c>
      <c r="B502" s="299">
        <v>8</v>
      </c>
    </row>
    <row r="503" ht="21" customHeight="1" spans="1:2">
      <c r="A503" s="300" t="s">
        <v>558</v>
      </c>
      <c r="B503" s="299">
        <f>SUM(B504:B506)</f>
        <v>118</v>
      </c>
    </row>
    <row r="504" ht="21" customHeight="1" spans="1:2">
      <c r="A504" s="301" t="s">
        <v>559</v>
      </c>
      <c r="B504" s="299">
        <v>98</v>
      </c>
    </row>
    <row r="505" ht="15.95" hidden="1" customHeight="1" spans="1:2">
      <c r="A505" s="301" t="s">
        <v>560</v>
      </c>
      <c r="B505" s="299"/>
    </row>
    <row r="506" ht="21" customHeight="1" spans="1:2">
      <c r="A506" s="301" t="s">
        <v>561</v>
      </c>
      <c r="B506" s="299">
        <v>20</v>
      </c>
    </row>
    <row r="507" ht="21" customHeight="1" spans="1:2">
      <c r="A507" s="300" t="s">
        <v>562</v>
      </c>
      <c r="B507" s="299">
        <f>SUM(B508)</f>
        <v>1325</v>
      </c>
    </row>
    <row r="508" ht="21" customHeight="1" spans="1:2">
      <c r="A508" s="300" t="s">
        <v>563</v>
      </c>
      <c r="B508" s="299">
        <f>SUM(B509)</f>
        <v>1325</v>
      </c>
    </row>
    <row r="509" ht="21" customHeight="1" spans="1:2">
      <c r="A509" s="301" t="s">
        <v>564</v>
      </c>
      <c r="B509" s="299">
        <v>1325</v>
      </c>
    </row>
    <row r="510" ht="21" customHeight="1" spans="1:2">
      <c r="A510" s="300" t="s">
        <v>565</v>
      </c>
      <c r="B510" s="299">
        <f>B511</f>
        <v>2159</v>
      </c>
    </row>
    <row r="511" ht="21" customHeight="1" spans="1:2">
      <c r="A511" s="300" t="s">
        <v>566</v>
      </c>
      <c r="B511" s="299">
        <f>B512</f>
        <v>2159</v>
      </c>
    </row>
    <row r="512" ht="21" customHeight="1" spans="1:2">
      <c r="A512" s="301" t="s">
        <v>567</v>
      </c>
      <c r="B512" s="299">
        <v>2159</v>
      </c>
    </row>
    <row r="513" ht="21" customHeight="1" spans="1:2">
      <c r="A513" s="300" t="s">
        <v>568</v>
      </c>
      <c r="B513" s="299">
        <f>B514</f>
        <v>14</v>
      </c>
    </row>
    <row r="514" ht="21" customHeight="1" spans="1:2">
      <c r="A514" s="300" t="s">
        <v>569</v>
      </c>
      <c r="B514" s="299">
        <v>14</v>
      </c>
    </row>
  </sheetData>
  <autoFilter ref="A4:B514">
    <filterColumn colId="1">
      <filters>
        <filter val="100"/>
        <filter val="500"/>
        <filter val="4,500"/>
        <filter val="10,500"/>
        <filter val="2"/>
        <filter val="502"/>
        <filter val="103"/>
        <filter val="4"/>
        <filter val="9,504"/>
        <filter val="5"/>
        <filter val="6"/>
        <filter val="7"/>
        <filter val="10,507"/>
        <filter val="8"/>
        <filter val="9"/>
        <filter val="2,112"/>
        <filter val="114"/>
        <filter val="115"/>
        <filter val="118"/>
        <filter val="119"/>
        <filter val="1,122"/>
        <filter val="523"/>
        <filter val="15,125"/>
        <filter val="127"/>
        <filter val="11,928"/>
        <filter val="129"/>
        <filter val="1,129"/>
        <filter val="130"/>
        <filter val="131"/>
        <filter val="132"/>
        <filter val="15,532"/>
        <filter val="933"/>
        <filter val="5,133"/>
        <filter val="134"/>
        <filter val="140"/>
        <filter val="4,540"/>
        <filter val="8,140"/>
        <filter val="141"/>
        <filter val="542"/>
        <filter val="1,142"/>
        <filter val="9,543"/>
        <filter val="1,944"/>
        <filter val="2,944"/>
        <filter val="3,144"/>
        <filter val="946"/>
        <filter val="147"/>
        <filter val="5,948"/>
        <filter val="1,949"/>
        <filter val="150"/>
        <filter val="5,553"/>
        <filter val="555"/>
        <filter val="4,156"/>
        <filter val="2,159"/>
        <filter val="160"/>
        <filter val="2,960"/>
        <filter val="162"/>
        <filter val="164"/>
        <filter val="168"/>
        <filter val="569"/>
        <filter val="2,572"/>
        <filter val="574"/>
        <filter val="175"/>
        <filter val="575"/>
        <filter val="9,175"/>
        <filter val="1,981"/>
        <filter val="7,182"/>
        <filter val="187"/>
        <filter val="587"/>
        <filter val="189"/>
        <filter val="190"/>
        <filter val="1,990"/>
        <filter val="592"/>
        <filter val="2,992"/>
        <filter val="200"/>
        <filter val="600"/>
        <filter val="27,600"/>
        <filter val="204"/>
        <filter val="206"/>
        <filter val="607"/>
        <filter val="208"/>
        <filter val="610"/>
        <filter val="9,216"/>
        <filter val="217"/>
        <filter val="1,218"/>
        <filter val="221"/>
        <filter val="621"/>
        <filter val="1,222"/>
        <filter val="223"/>
        <filter val="631"/>
        <filter val="632"/>
        <filter val="19,233"/>
        <filter val="234"/>
        <filter val="7,235"/>
        <filter val="9,235"/>
        <filter val="236"/>
        <filter val="636"/>
        <filter val="637"/>
        <filter val="638"/>
        <filter val="239"/>
        <filter val="240"/>
        <filter val="242"/>
        <filter val="243"/>
        <filter val="644"/>
        <filter val="646"/>
        <filter val="248"/>
        <filter val="649"/>
        <filter val="256"/>
        <filter val="660"/>
        <filter val="261"/>
        <filter val="1,261"/>
        <filter val="268"/>
        <filter val="2,270"/>
        <filter val="271"/>
        <filter val="1,272"/>
        <filter val="1,273"/>
        <filter val="1,279"/>
        <filter val="680"/>
        <filter val="281"/>
        <filter val="681"/>
        <filter val="282"/>
        <filter val="2,682"/>
        <filter val="683"/>
        <filter val="11,286"/>
        <filter val="1,288"/>
        <filter val="289"/>
        <filter val="290"/>
        <filter val="291"/>
        <filter val="5,695"/>
        <filter val="296"/>
        <filter val="1,298"/>
        <filter val="299"/>
        <filter val="300"/>
        <filter val="700"/>
        <filter val="307"/>
        <filter val="3,309"/>
        <filter val="715"/>
        <filter val="31,716"/>
        <filter val="317"/>
        <filter val="2,717"/>
        <filter val="318"/>
        <filter val="720"/>
        <filter val="15,321"/>
        <filter val="325"/>
        <filter val="1,325"/>
        <filter val="326"/>
        <filter val="728"/>
        <filter val="729"/>
        <filter val="731"/>
        <filter val="734"/>
        <filter val="335"/>
        <filter val="338"/>
        <filter val="339"/>
        <filter val="1,741"/>
        <filter val="345"/>
        <filter val="28,346"/>
        <filter val="750"/>
        <filter val="2,353"/>
        <filter val="7,355"/>
        <filter val="357"/>
        <filter val="1,758"/>
        <filter val="3,358"/>
        <filter val="364"/>
        <filter val="765"/>
        <filter val="2,765"/>
        <filter val="366"/>
        <filter val="766"/>
        <filter val="369"/>
        <filter val="379"/>
        <filter val="1,380"/>
        <filter val="381"/>
        <filter val="382"/>
        <filter val="390"/>
        <filter val="391"/>
        <filter val="2,391"/>
        <filter val="395"/>
        <filter val="399"/>
        <filter val="800"/>
        <filter val="1,000"/>
        <filter val="2,000"/>
        <filter val="406"/>
        <filter val="407"/>
        <filter val="62,808"/>
        <filter val="10"/>
        <filter val="11"/>
        <filter val="12"/>
        <filter val="412"/>
        <filter val="13"/>
        <filter val="14"/>
        <filter val="414"/>
        <filter val="15"/>
        <filter val="815"/>
        <filter val="16"/>
        <filter val="416"/>
        <filter val="1,416"/>
        <filter val="17"/>
        <filter val="417"/>
        <filter val="817"/>
        <filter val="18"/>
        <filter val="1,018"/>
        <filter val="20"/>
        <filter val="1,420"/>
        <filter val="22"/>
        <filter val="23"/>
        <filter val="24"/>
        <filter val="424"/>
        <filter val="25"/>
        <filter val="426"/>
        <filter val="1,427"/>
        <filter val="28"/>
        <filter val="429"/>
        <filter val="829"/>
        <filter val="30"/>
        <filter val="31"/>
        <filter val="32"/>
        <filter val="33"/>
        <filter val="34"/>
        <filter val="35"/>
        <filter val="437"/>
        <filter val="38"/>
        <filter val="40"/>
        <filter val="3,840"/>
        <filter val="16,440"/>
        <filter val="43"/>
        <filter val="45"/>
        <filter val="47"/>
        <filter val="48"/>
        <filter val="51"/>
        <filter val="34,052"/>
        <filter val="241,082"/>
        <filter val="6,453"/>
        <filter val="54"/>
        <filter val="56"/>
        <filter val="1,056"/>
        <filter val="57"/>
        <filter val="58"/>
        <filter val="458"/>
        <filter val="858"/>
        <filter val="60"/>
        <filter val="61"/>
        <filter val="1,061"/>
        <filter val="62"/>
        <filter val="63"/>
        <filter val="64"/>
        <filter val="864"/>
        <filter val="41,464"/>
        <filter val="65"/>
        <filter val="66"/>
        <filter val="866"/>
        <filter val="3,066"/>
        <filter val="67"/>
        <filter val="467"/>
        <filter val="69"/>
        <filter val="70"/>
        <filter val="71"/>
        <filter val="6,871"/>
        <filter val="73"/>
        <filter val="473"/>
        <filter val="3,873"/>
        <filter val="4,474"/>
        <filter val="1,475"/>
        <filter val="3,075"/>
        <filter val="476"/>
        <filter val="79"/>
        <filter val="480"/>
        <filter val="9,880"/>
        <filter val="81"/>
        <filter val="881"/>
        <filter val="82"/>
        <filter val="2,482"/>
        <filter val="85"/>
        <filter val="88"/>
        <filter val="89"/>
        <filter val="1,090"/>
        <filter val="91"/>
        <filter val="6,091"/>
        <filter val="92"/>
        <filter val="492"/>
        <filter val="1,493"/>
        <filter val="98"/>
        <filter val="99"/>
      </filters>
    </filterColumn>
    <extLst/>
  </autoFilter>
  <mergeCells count="1">
    <mergeCell ref="A2:B2"/>
  </mergeCells>
  <printOptions horizontalCentered="1"/>
  <pageMargins left="0.786805555555556" right="0.786805555555556" top="0.786805555555556" bottom="0.786805555555556" header="0.511805555555556" footer="0.590277777777778"/>
  <pageSetup paperSize="9" orientation="portrait"/>
  <headerFooter alignWithMargins="0" differentOddEven="1">
    <oddFooter>&amp;L&amp;"-"&amp;14  - &amp;P -</oddFooter>
    <evenFooter>&amp;R &amp;"-"&amp;14 - &amp;P -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00B050"/>
  </sheetPr>
  <dimension ref="A1:C69"/>
  <sheetViews>
    <sheetView workbookViewId="0">
      <selection activeCell="E13" sqref="E13"/>
    </sheetView>
  </sheetViews>
  <sheetFormatPr defaultColWidth="49.6333333333333" defaultRowHeight="18" customHeight="1" outlineLevelCol="2"/>
  <cols>
    <col min="1" max="1" width="50.6333333333333" style="272" customWidth="1"/>
    <col min="2" max="2" width="27.75" style="273" customWidth="1"/>
    <col min="3" max="3" width="13" style="272" customWidth="1"/>
    <col min="4" max="255" width="9" style="272" customWidth="1"/>
    <col min="256" max="16384" width="49.6333333333333" style="272"/>
  </cols>
  <sheetData>
    <row r="1" ht="13.5" customHeight="1" spans="1:1">
      <c r="A1" s="7" t="s">
        <v>570</v>
      </c>
    </row>
    <row r="2" ht="27" customHeight="1" spans="1:2">
      <c r="A2" s="274" t="s">
        <v>571</v>
      </c>
      <c r="B2" s="274"/>
    </row>
    <row r="3" ht="26.25" customHeight="1" spans="1:2">
      <c r="A3" s="275"/>
      <c r="B3" s="276" t="s">
        <v>71</v>
      </c>
    </row>
    <row r="4" s="269" customFormat="1" ht="35" customHeight="1" spans="1:2">
      <c r="A4" s="277" t="s">
        <v>572</v>
      </c>
      <c r="B4" s="278" t="s">
        <v>79</v>
      </c>
    </row>
    <row r="5" s="270" customFormat="1" ht="24" customHeight="1" spans="1:2">
      <c r="A5" s="279" t="s">
        <v>138</v>
      </c>
      <c r="B5" s="280">
        <f>B6+B11+B37+B51</f>
        <v>135102</v>
      </c>
    </row>
    <row r="6" s="270" customFormat="1" ht="24" customHeight="1" spans="1:2">
      <c r="A6" s="281" t="s">
        <v>573</v>
      </c>
      <c r="B6" s="280">
        <f>SUM(B7:B10)</f>
        <v>39087</v>
      </c>
    </row>
    <row r="7" s="271" customFormat="1" ht="24" customHeight="1" spans="1:2">
      <c r="A7" s="282" t="s">
        <v>574</v>
      </c>
      <c r="B7" s="283">
        <v>21428</v>
      </c>
    </row>
    <row r="8" s="271" customFormat="1" ht="24" customHeight="1" spans="1:2">
      <c r="A8" s="282" t="s">
        <v>575</v>
      </c>
      <c r="B8" s="283">
        <v>9343</v>
      </c>
    </row>
    <row r="9" s="271" customFormat="1" ht="24" customHeight="1" spans="1:2">
      <c r="A9" s="282" t="s">
        <v>576</v>
      </c>
      <c r="B9" s="283">
        <v>4369</v>
      </c>
    </row>
    <row r="10" s="271" customFormat="1" ht="24" customHeight="1" spans="1:2">
      <c r="A10" s="282" t="s">
        <v>577</v>
      </c>
      <c r="B10" s="283">
        <v>3947</v>
      </c>
    </row>
    <row r="11" s="270" customFormat="1" ht="24" customHeight="1" spans="1:2">
      <c r="A11" s="281" t="s">
        <v>578</v>
      </c>
      <c r="B11" s="280">
        <f>SUM(B12:B21)</f>
        <v>24092</v>
      </c>
    </row>
    <row r="12" s="271" customFormat="1" ht="24" customHeight="1" spans="1:2">
      <c r="A12" s="282" t="s">
        <v>579</v>
      </c>
      <c r="B12" s="283">
        <v>9872</v>
      </c>
    </row>
    <row r="13" s="271" customFormat="1" ht="24" customHeight="1" spans="1:2">
      <c r="A13" s="282" t="s">
        <v>580</v>
      </c>
      <c r="B13" s="283">
        <v>180</v>
      </c>
    </row>
    <row r="14" s="271" customFormat="1" ht="24" customHeight="1" spans="1:2">
      <c r="A14" s="282" t="s">
        <v>581</v>
      </c>
      <c r="B14" s="283">
        <v>600</v>
      </c>
    </row>
    <row r="15" s="271" customFormat="1" ht="24" customHeight="1" spans="1:2">
      <c r="A15" s="282" t="s">
        <v>582</v>
      </c>
      <c r="B15" s="283">
        <v>533</v>
      </c>
    </row>
    <row r="16" s="271" customFormat="1" ht="24" customHeight="1" spans="1:2">
      <c r="A16" s="282" t="s">
        <v>583</v>
      </c>
      <c r="B16" s="283">
        <v>10505</v>
      </c>
    </row>
    <row r="17" s="271" customFormat="1" ht="24" customHeight="1" spans="1:3">
      <c r="A17" s="282" t="s">
        <v>584</v>
      </c>
      <c r="B17" s="283">
        <v>209</v>
      </c>
      <c r="C17" s="284"/>
    </row>
    <row r="18" s="271" customFormat="1" ht="24" hidden="1" customHeight="1" spans="1:2">
      <c r="A18" s="282" t="s">
        <v>585</v>
      </c>
      <c r="B18" s="283">
        <v>0</v>
      </c>
    </row>
    <row r="19" s="271" customFormat="1" ht="24" customHeight="1" spans="1:2">
      <c r="A19" s="282" t="s">
        <v>586</v>
      </c>
      <c r="B19" s="283">
        <v>308</v>
      </c>
    </row>
    <row r="20" s="271" customFormat="1" ht="24" customHeight="1" spans="1:2">
      <c r="A20" s="282" t="s">
        <v>587</v>
      </c>
      <c r="B20" s="283">
        <v>885</v>
      </c>
    </row>
    <row r="21" s="271" customFormat="1" ht="24" customHeight="1" spans="1:3">
      <c r="A21" s="282" t="s">
        <v>588</v>
      </c>
      <c r="B21" s="283">
        <v>1000</v>
      </c>
      <c r="C21" s="284"/>
    </row>
    <row r="22" s="271" customFormat="1" ht="24" hidden="1" customHeight="1" spans="1:2">
      <c r="A22" s="282" t="s">
        <v>589</v>
      </c>
      <c r="B22" s="283">
        <v>0</v>
      </c>
    </row>
    <row r="23" s="271" customFormat="1" ht="24" hidden="1" customHeight="1" spans="1:2">
      <c r="A23" s="282" t="s">
        <v>590</v>
      </c>
      <c r="B23" s="283">
        <v>0</v>
      </c>
    </row>
    <row r="24" s="271" customFormat="1" ht="24" hidden="1" customHeight="1" spans="1:2">
      <c r="A24" s="282" t="s">
        <v>591</v>
      </c>
      <c r="B24" s="283">
        <v>0</v>
      </c>
    </row>
    <row r="25" s="271" customFormat="1" ht="24" hidden="1" customHeight="1" spans="1:2">
      <c r="A25" s="282" t="s">
        <v>592</v>
      </c>
      <c r="B25" s="283">
        <v>0</v>
      </c>
    </row>
    <row r="26" s="271" customFormat="1" ht="24" hidden="1" customHeight="1" spans="1:2">
      <c r="A26" s="282" t="s">
        <v>593</v>
      </c>
      <c r="B26" s="283">
        <v>0</v>
      </c>
    </row>
    <row r="27" s="271" customFormat="1" ht="24" hidden="1" customHeight="1" spans="1:2">
      <c r="A27" s="282" t="s">
        <v>594</v>
      </c>
      <c r="B27" s="283">
        <v>0</v>
      </c>
    </row>
    <row r="28" s="271" customFormat="1" ht="24" hidden="1" customHeight="1" spans="1:2">
      <c r="A28" s="282" t="s">
        <v>595</v>
      </c>
      <c r="B28" s="283">
        <v>0</v>
      </c>
    </row>
    <row r="29" s="271" customFormat="1" ht="24" hidden="1" customHeight="1" spans="1:2">
      <c r="A29" s="282" t="s">
        <v>596</v>
      </c>
      <c r="B29" s="283">
        <v>0</v>
      </c>
    </row>
    <row r="30" s="271" customFormat="1" ht="24" hidden="1" customHeight="1" spans="1:2">
      <c r="A30" s="282" t="s">
        <v>597</v>
      </c>
      <c r="B30" s="283">
        <v>0</v>
      </c>
    </row>
    <row r="31" s="271" customFormat="1" ht="24" hidden="1" customHeight="1" spans="1:2">
      <c r="A31" s="282" t="s">
        <v>590</v>
      </c>
      <c r="B31" s="283">
        <v>0</v>
      </c>
    </row>
    <row r="32" s="271" customFormat="1" ht="24" hidden="1" customHeight="1" spans="1:2">
      <c r="A32" s="282" t="s">
        <v>591</v>
      </c>
      <c r="B32" s="283">
        <v>0</v>
      </c>
    </row>
    <row r="33" s="271" customFormat="1" ht="24" hidden="1" customHeight="1" spans="1:2">
      <c r="A33" s="282" t="s">
        <v>592</v>
      </c>
      <c r="B33" s="283">
        <v>0</v>
      </c>
    </row>
    <row r="34" s="271" customFormat="1" ht="24" hidden="1" customHeight="1" spans="1:2">
      <c r="A34" s="282" t="s">
        <v>594</v>
      </c>
      <c r="B34" s="283">
        <v>0</v>
      </c>
    </row>
    <row r="35" s="271" customFormat="1" ht="24" hidden="1" customHeight="1" spans="1:2">
      <c r="A35" s="282" t="s">
        <v>595</v>
      </c>
      <c r="B35" s="283">
        <v>0</v>
      </c>
    </row>
    <row r="36" s="271" customFormat="1" ht="24" hidden="1" customHeight="1" spans="1:2">
      <c r="A36" s="282" t="s">
        <v>596</v>
      </c>
      <c r="B36" s="283">
        <v>0</v>
      </c>
    </row>
    <row r="37" s="270" customFormat="1" ht="24" customHeight="1" spans="1:2">
      <c r="A37" s="281" t="s">
        <v>598</v>
      </c>
      <c r="B37" s="280">
        <f>SUM(B38:B40)</f>
        <v>40320</v>
      </c>
    </row>
    <row r="38" s="271" customFormat="1" ht="24" customHeight="1" spans="1:2">
      <c r="A38" s="282" t="s">
        <v>599</v>
      </c>
      <c r="B38" s="283">
        <v>34250</v>
      </c>
    </row>
    <row r="39" s="271" customFormat="1" ht="24" customHeight="1" spans="1:2">
      <c r="A39" s="282" t="s">
        <v>600</v>
      </c>
      <c r="B39" s="283">
        <v>6070</v>
      </c>
    </row>
    <row r="40" s="271" customFormat="1" ht="24" customHeight="1" spans="1:2">
      <c r="A40" s="282" t="s">
        <v>601</v>
      </c>
      <c r="B40" s="283"/>
    </row>
    <row r="41" s="271" customFormat="1" ht="24" hidden="1" customHeight="1" spans="1:2">
      <c r="A41" s="282" t="s">
        <v>602</v>
      </c>
      <c r="B41" s="283">
        <v>0</v>
      </c>
    </row>
    <row r="42" s="271" customFormat="1" ht="24" hidden="1" customHeight="1" spans="1:2">
      <c r="A42" s="282" t="s">
        <v>603</v>
      </c>
      <c r="B42" s="283">
        <v>0</v>
      </c>
    </row>
    <row r="43" s="271" customFormat="1" ht="24" hidden="1" customHeight="1" spans="1:2">
      <c r="A43" s="282" t="s">
        <v>604</v>
      </c>
      <c r="B43" s="283">
        <v>0</v>
      </c>
    </row>
    <row r="44" s="271" customFormat="1" ht="24" hidden="1" customHeight="1" spans="1:2">
      <c r="A44" s="282" t="s">
        <v>605</v>
      </c>
      <c r="B44" s="283">
        <v>0</v>
      </c>
    </row>
    <row r="45" s="271" customFormat="1" ht="24" hidden="1" customHeight="1" spans="1:2">
      <c r="A45" s="282" t="s">
        <v>606</v>
      </c>
      <c r="B45" s="283">
        <v>0</v>
      </c>
    </row>
    <row r="46" s="271" customFormat="1" ht="24" hidden="1" customHeight="1" spans="1:2">
      <c r="A46" s="282" t="s">
        <v>607</v>
      </c>
      <c r="B46" s="283">
        <v>0</v>
      </c>
    </row>
    <row r="47" s="271" customFormat="1" ht="24" hidden="1" customHeight="1" spans="1:2">
      <c r="A47" s="282" t="s">
        <v>608</v>
      </c>
      <c r="B47" s="283">
        <v>0</v>
      </c>
    </row>
    <row r="48" s="271" customFormat="1" ht="24" hidden="1" customHeight="1" spans="1:2">
      <c r="A48" s="282" t="s">
        <v>609</v>
      </c>
      <c r="B48" s="283">
        <v>0</v>
      </c>
    </row>
    <row r="49" s="271" customFormat="1" ht="24" hidden="1" customHeight="1" spans="1:2">
      <c r="A49" s="282" t="s">
        <v>610</v>
      </c>
      <c r="B49" s="283">
        <v>0</v>
      </c>
    </row>
    <row r="50" s="271" customFormat="1" ht="24" hidden="1" customHeight="1" spans="1:2">
      <c r="A50" s="282" t="s">
        <v>611</v>
      </c>
      <c r="B50" s="283">
        <v>0</v>
      </c>
    </row>
    <row r="51" s="270" customFormat="1" ht="24" customHeight="1" spans="1:2">
      <c r="A51" s="281" t="s">
        <v>612</v>
      </c>
      <c r="B51" s="280">
        <f>SUM(B52:B56)</f>
        <v>31603</v>
      </c>
    </row>
    <row r="52" s="271" customFormat="1" ht="24" customHeight="1" spans="1:2">
      <c r="A52" s="282" t="s">
        <v>613</v>
      </c>
      <c r="B52" s="283">
        <v>26619</v>
      </c>
    </row>
    <row r="53" s="271" customFormat="1" ht="24" hidden="1" customHeight="1" spans="1:2">
      <c r="A53" s="282" t="s">
        <v>614</v>
      </c>
      <c r="B53" s="283">
        <v>0</v>
      </c>
    </row>
    <row r="54" s="271" customFormat="1" ht="24" hidden="1" customHeight="1" spans="1:2">
      <c r="A54" s="282" t="s">
        <v>615</v>
      </c>
      <c r="B54" s="283">
        <v>0</v>
      </c>
    </row>
    <row r="55" s="271" customFormat="1" ht="24" customHeight="1" spans="1:2">
      <c r="A55" s="282" t="s">
        <v>616</v>
      </c>
      <c r="B55" s="283">
        <v>217</v>
      </c>
    </row>
    <row r="56" s="271" customFormat="1" ht="24" customHeight="1" spans="1:2">
      <c r="A56" s="282" t="s">
        <v>617</v>
      </c>
      <c r="B56" s="283">
        <v>4767</v>
      </c>
    </row>
    <row r="57" s="271" customFormat="1" ht="19.5" hidden="1" customHeight="1" spans="1:2">
      <c r="A57" s="285" t="s">
        <v>618</v>
      </c>
      <c r="B57" s="283">
        <v>0</v>
      </c>
    </row>
    <row r="58" s="271" customFormat="1" ht="19.5" hidden="1" customHeight="1" spans="1:2">
      <c r="A58" s="285" t="s">
        <v>619</v>
      </c>
      <c r="B58" s="283">
        <v>0</v>
      </c>
    </row>
    <row r="59" s="271" customFormat="1" ht="19.5" hidden="1" customHeight="1" spans="1:2">
      <c r="A59" s="285" t="s">
        <v>620</v>
      </c>
      <c r="B59" s="283">
        <v>0</v>
      </c>
    </row>
    <row r="60" s="271" customFormat="1" ht="19.5" hidden="1" customHeight="1" spans="1:2">
      <c r="A60" s="285" t="s">
        <v>621</v>
      </c>
      <c r="B60" s="283">
        <v>0</v>
      </c>
    </row>
    <row r="61" s="271" customFormat="1" ht="19.5" hidden="1" customHeight="1" spans="1:2">
      <c r="A61" s="285" t="s">
        <v>622</v>
      </c>
      <c r="B61" s="283">
        <v>0</v>
      </c>
    </row>
    <row r="62" s="271" customFormat="1" ht="19.5" hidden="1" customHeight="1" spans="1:2">
      <c r="A62" s="285" t="s">
        <v>623</v>
      </c>
      <c r="B62" s="283">
        <v>0</v>
      </c>
    </row>
    <row r="63" s="271" customFormat="1" ht="19.5" hidden="1" customHeight="1" spans="1:2">
      <c r="A63" s="285" t="s">
        <v>624</v>
      </c>
      <c r="B63" s="283">
        <v>0</v>
      </c>
    </row>
    <row r="64" s="271" customFormat="1" ht="19.5" hidden="1" customHeight="1" spans="1:2">
      <c r="A64" s="285" t="s">
        <v>625</v>
      </c>
      <c r="B64" s="283">
        <v>0</v>
      </c>
    </row>
    <row r="65" s="271" customFormat="1" ht="19.5" hidden="1" customHeight="1" spans="1:2">
      <c r="A65" s="285" t="s">
        <v>562</v>
      </c>
      <c r="B65" s="283">
        <v>0</v>
      </c>
    </row>
    <row r="66" s="271" customFormat="1" ht="19.5" hidden="1" customHeight="1" spans="1:2">
      <c r="A66" s="285" t="s">
        <v>626</v>
      </c>
      <c r="B66" s="283">
        <v>0</v>
      </c>
    </row>
    <row r="67" s="271" customFormat="1" ht="19.5" hidden="1" customHeight="1" spans="1:2">
      <c r="A67" s="285" t="s">
        <v>627</v>
      </c>
      <c r="B67" s="283">
        <v>0</v>
      </c>
    </row>
    <row r="68" s="271" customFormat="1" ht="19.5" hidden="1" customHeight="1" spans="1:2">
      <c r="A68" s="285" t="s">
        <v>628</v>
      </c>
      <c r="B68" s="283">
        <v>0</v>
      </c>
    </row>
    <row r="69" ht="19.5" hidden="1" customHeight="1" spans="1:2">
      <c r="A69" s="285" t="s">
        <v>563</v>
      </c>
      <c r="B69" s="283">
        <v>0</v>
      </c>
    </row>
  </sheetData>
  <autoFilter ref="A4:C69">
    <filterColumn colId="1">
      <filters blank="1">
        <filter val="34,250"/>
        <filter val="24,092"/>
        <filter val="135,102"/>
        <filter val="217"/>
        <filter val="26,619"/>
        <filter val="40,320"/>
        <filter val="4,767"/>
        <filter val="21,428"/>
        <filter val="4,369"/>
        <filter val="6,070"/>
        <filter val="9,872"/>
        <filter val="533"/>
        <filter val="180"/>
        <filter val="600"/>
        <filter val="1,000"/>
        <filter val="9,343"/>
        <filter val="31,603"/>
        <filter val="885"/>
        <filter val="10,505"/>
        <filter val="3,947"/>
        <filter val="39,087"/>
        <filter val="308"/>
        <filter val="209"/>
      </filters>
    </filterColumn>
    <extLst/>
  </autoFilter>
  <mergeCells count="1">
    <mergeCell ref="A2:B2"/>
  </mergeCells>
  <printOptions horizontalCentered="1"/>
  <pageMargins left="0.747916666666667" right="0.984027777777778" top="0.984027777777778" bottom="0.984027777777778" header="0.511805555555556" footer="0.786805555555556"/>
  <pageSetup paperSize="9" orientation="portrait"/>
  <headerFooter alignWithMargins="0">
    <oddFooter>&amp;L&amp;"-"&amp;14  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36"/>
  <sheetViews>
    <sheetView workbookViewId="0">
      <selection activeCell="H11" sqref="H11"/>
    </sheetView>
  </sheetViews>
  <sheetFormatPr defaultColWidth="9" defaultRowHeight="14.25" outlineLevelCol="3"/>
  <cols>
    <col min="1" max="1" width="28.3833333333333" style="256" customWidth="1"/>
    <col min="2" max="2" width="14" style="256" customWidth="1"/>
    <col min="3" max="3" width="27.75" style="256" customWidth="1"/>
    <col min="4" max="4" width="16" style="256" customWidth="1"/>
    <col min="5" max="16384" width="9" style="256"/>
  </cols>
  <sheetData>
    <row r="1" ht="35.1" customHeight="1" spans="1:1">
      <c r="A1" s="7" t="s">
        <v>629</v>
      </c>
    </row>
    <row r="2" ht="35.1" customHeight="1" spans="1:4">
      <c r="A2" s="257" t="s">
        <v>16</v>
      </c>
      <c r="B2" s="257"/>
      <c r="C2" s="257"/>
      <c r="D2" s="257"/>
    </row>
    <row r="3" ht="26.25" customHeight="1" spans="1:4">
      <c r="A3" s="258"/>
      <c r="B3" s="258"/>
      <c r="C3" s="258"/>
      <c r="D3" s="259" t="s">
        <v>71</v>
      </c>
    </row>
    <row r="4" s="255" customFormat="1" ht="35.1" customHeight="1" spans="1:4">
      <c r="A4" s="260" t="s">
        <v>630</v>
      </c>
      <c r="B4" s="260" t="s">
        <v>631</v>
      </c>
      <c r="C4" s="260" t="s">
        <v>630</v>
      </c>
      <c r="D4" s="260" t="s">
        <v>631</v>
      </c>
    </row>
    <row r="5" ht="35.1" customHeight="1" spans="1:4">
      <c r="A5" s="261" t="s">
        <v>632</v>
      </c>
      <c r="B5" s="248">
        <v>11941</v>
      </c>
      <c r="C5" s="261" t="s">
        <v>633</v>
      </c>
      <c r="D5" s="248">
        <v>241082</v>
      </c>
    </row>
    <row r="6" ht="35.1" customHeight="1" spans="1:4">
      <c r="A6" s="262" t="s">
        <v>634</v>
      </c>
      <c r="B6" s="248">
        <v>242958</v>
      </c>
      <c r="C6" s="263" t="s">
        <v>635</v>
      </c>
      <c r="D6" s="248">
        <v>4397</v>
      </c>
    </row>
    <row r="7" ht="35.1" customHeight="1" spans="1:4">
      <c r="A7" s="262" t="s">
        <v>636</v>
      </c>
      <c r="B7" s="248">
        <v>16437</v>
      </c>
      <c r="C7" s="263" t="s">
        <v>637</v>
      </c>
      <c r="D7" s="248">
        <v>6586</v>
      </c>
    </row>
    <row r="8" ht="35.1" customHeight="1" spans="1:4">
      <c r="A8" s="262" t="s">
        <v>638</v>
      </c>
      <c r="B8" s="248">
        <v>11834</v>
      </c>
      <c r="C8" s="264" t="s">
        <v>639</v>
      </c>
      <c r="D8" s="248"/>
    </row>
    <row r="9" ht="35.1" customHeight="1" spans="1:4">
      <c r="A9" s="262" t="s">
        <v>640</v>
      </c>
      <c r="B9" s="248">
        <v>1701</v>
      </c>
      <c r="C9" s="263"/>
      <c r="D9" s="263"/>
    </row>
    <row r="10" ht="35.1" customHeight="1" spans="1:4">
      <c r="A10" s="262"/>
      <c r="B10" s="248"/>
      <c r="C10" s="263"/>
      <c r="D10" s="263"/>
    </row>
    <row r="11" ht="35.1" customHeight="1" spans="1:4">
      <c r="A11" s="262"/>
      <c r="B11" s="265"/>
      <c r="C11" s="263"/>
      <c r="D11" s="263"/>
    </row>
    <row r="12" ht="35.1" customHeight="1" spans="1:4">
      <c r="A12" s="266" t="s">
        <v>641</v>
      </c>
      <c r="B12" s="267">
        <f>SUM(B5:B11)</f>
        <v>284871</v>
      </c>
      <c r="C12" s="268" t="s">
        <v>642</v>
      </c>
      <c r="D12" s="267">
        <f>SUM(D5:D11)</f>
        <v>252065</v>
      </c>
    </row>
    <row r="13" ht="35.1" customHeight="1" spans="1:4">
      <c r="A13" s="262"/>
      <c r="B13" s="248"/>
      <c r="C13" s="263" t="s">
        <v>643</v>
      </c>
      <c r="D13" s="248">
        <f>D14</f>
        <v>32806</v>
      </c>
    </row>
    <row r="14" ht="35.1" customHeight="1" spans="1:4">
      <c r="A14" s="263"/>
      <c r="B14" s="263"/>
      <c r="C14" s="263" t="s">
        <v>644</v>
      </c>
      <c r="D14" s="248">
        <f>B12-D12</f>
        <v>32806</v>
      </c>
    </row>
    <row r="15" ht="35.1" customHeight="1" spans="1:4">
      <c r="A15" s="263"/>
      <c r="B15" s="263"/>
      <c r="C15" s="263" t="s">
        <v>645</v>
      </c>
      <c r="D15" s="263"/>
    </row>
    <row r="16" ht="35.1" customHeight="1" spans="1:4">
      <c r="A16" s="263"/>
      <c r="B16" s="263"/>
      <c r="C16" s="263" t="s">
        <v>646</v>
      </c>
      <c r="D16" s="263"/>
    </row>
    <row r="17" ht="35.1" customHeight="1" spans="1:4">
      <c r="A17" s="263"/>
      <c r="B17" s="263"/>
      <c r="C17" s="263"/>
      <c r="D17" s="263"/>
    </row>
    <row r="18" ht="35.1" customHeight="1" spans="1:4">
      <c r="A18" s="263"/>
      <c r="B18" s="263"/>
      <c r="C18" s="263"/>
      <c r="D18" s="263"/>
    </row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</sheetData>
  <mergeCells count="1">
    <mergeCell ref="A2:D2"/>
  </mergeCells>
  <printOptions horizontalCentered="1"/>
  <pageMargins left="0.747916666666667" right="0.590277777777778" top="0.984027777777778" bottom="0.984027777777778" header="0.511805555555556" footer="0.786805555555556"/>
  <pageSetup paperSize="9" orientation="portrait"/>
  <headerFooter alignWithMargins="0">
    <oddFooter>&amp;R&amp;"-"&amp;14  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36"/>
  <sheetViews>
    <sheetView workbookViewId="0">
      <selection activeCell="D14" sqref="D14"/>
    </sheetView>
  </sheetViews>
  <sheetFormatPr defaultColWidth="9" defaultRowHeight="14.25" outlineLevelCol="3"/>
  <cols>
    <col min="1" max="1" width="27" style="256" customWidth="1"/>
    <col min="2" max="2" width="12.5" style="256" customWidth="1"/>
    <col min="3" max="3" width="25.3833333333333" style="256" customWidth="1"/>
    <col min="4" max="4" width="16.5" style="256" customWidth="1"/>
    <col min="5" max="16384" width="9" style="256"/>
  </cols>
  <sheetData>
    <row r="1" ht="35.1" customHeight="1" spans="1:1">
      <c r="A1" s="7" t="s">
        <v>647</v>
      </c>
    </row>
    <row r="2" ht="35.1" customHeight="1" spans="1:4">
      <c r="A2" s="257" t="s">
        <v>18</v>
      </c>
      <c r="B2" s="257"/>
      <c r="C2" s="257"/>
      <c r="D2" s="257"/>
    </row>
    <row r="3" ht="26.25" customHeight="1" spans="1:4">
      <c r="A3" s="258"/>
      <c r="B3" s="258"/>
      <c r="C3" s="258"/>
      <c r="D3" s="259" t="s">
        <v>71</v>
      </c>
    </row>
    <row r="4" s="255" customFormat="1" ht="35.1" customHeight="1" spans="1:4">
      <c r="A4" s="260" t="s">
        <v>630</v>
      </c>
      <c r="B4" s="260" t="s">
        <v>631</v>
      </c>
      <c r="C4" s="260" t="s">
        <v>630</v>
      </c>
      <c r="D4" s="260" t="s">
        <v>631</v>
      </c>
    </row>
    <row r="5" ht="35.1" customHeight="1" spans="1:4">
      <c r="A5" s="261" t="s">
        <v>632</v>
      </c>
      <c r="B5" s="248">
        <v>11941</v>
      </c>
      <c r="C5" s="261" t="s">
        <v>633</v>
      </c>
      <c r="D5" s="248">
        <v>241082</v>
      </c>
    </row>
    <row r="6" ht="35.1" customHeight="1" spans="1:4">
      <c r="A6" s="262" t="s">
        <v>634</v>
      </c>
      <c r="B6" s="248">
        <v>242958</v>
      </c>
      <c r="C6" s="263" t="s">
        <v>635</v>
      </c>
      <c r="D6" s="248">
        <v>4397</v>
      </c>
    </row>
    <row r="7" ht="35.1" customHeight="1" spans="1:4">
      <c r="A7" s="262" t="s">
        <v>636</v>
      </c>
      <c r="B7" s="248">
        <v>16437</v>
      </c>
      <c r="C7" s="263" t="s">
        <v>637</v>
      </c>
      <c r="D7" s="248">
        <v>6586</v>
      </c>
    </row>
    <row r="8" ht="35.1" customHeight="1" spans="1:4">
      <c r="A8" s="262" t="s">
        <v>638</v>
      </c>
      <c r="B8" s="248">
        <v>11834</v>
      </c>
      <c r="C8" s="264" t="s">
        <v>639</v>
      </c>
      <c r="D8" s="248"/>
    </row>
    <row r="9" ht="35.1" customHeight="1" spans="1:4">
      <c r="A9" s="262" t="s">
        <v>640</v>
      </c>
      <c r="B9" s="248">
        <v>1701</v>
      </c>
      <c r="C9" s="263"/>
      <c r="D9" s="263"/>
    </row>
    <row r="10" ht="35.1" customHeight="1" spans="1:4">
      <c r="A10" s="262"/>
      <c r="B10" s="248"/>
      <c r="C10" s="263"/>
      <c r="D10" s="263"/>
    </row>
    <row r="11" ht="35.1" customHeight="1" spans="1:4">
      <c r="A11" s="262"/>
      <c r="B11" s="265"/>
      <c r="C11" s="263"/>
      <c r="D11" s="263"/>
    </row>
    <row r="12" ht="35.1" customHeight="1" spans="1:4">
      <c r="A12" s="266" t="s">
        <v>641</v>
      </c>
      <c r="B12" s="267">
        <f>SUM(B5:B11)</f>
        <v>284871</v>
      </c>
      <c r="C12" s="268" t="s">
        <v>642</v>
      </c>
      <c r="D12" s="267">
        <f>SUM(D5:D11)</f>
        <v>252065</v>
      </c>
    </row>
    <row r="13" ht="35.1" customHeight="1" spans="1:4">
      <c r="A13" s="262"/>
      <c r="B13" s="248"/>
      <c r="C13" s="263" t="s">
        <v>643</v>
      </c>
      <c r="D13" s="248">
        <f>B12-D12</f>
        <v>32806</v>
      </c>
    </row>
    <row r="14" ht="35.1" customHeight="1" spans="1:4">
      <c r="A14" s="263"/>
      <c r="B14" s="263"/>
      <c r="C14" s="263" t="s">
        <v>648</v>
      </c>
      <c r="D14" s="248">
        <f>B12-D12</f>
        <v>32806</v>
      </c>
    </row>
    <row r="15" ht="35.1" customHeight="1" spans="1:4">
      <c r="A15" s="263"/>
      <c r="B15" s="263"/>
      <c r="C15" s="263" t="s">
        <v>645</v>
      </c>
      <c r="D15" s="263"/>
    </row>
    <row r="16" ht="35.1" customHeight="1" spans="1:4">
      <c r="A16" s="263"/>
      <c r="B16" s="263"/>
      <c r="C16" s="263" t="s">
        <v>646</v>
      </c>
      <c r="D16" s="263"/>
    </row>
    <row r="17" ht="35.1" customHeight="1" spans="1:4">
      <c r="A17" s="263"/>
      <c r="B17" s="263"/>
      <c r="C17" s="263"/>
      <c r="D17" s="263"/>
    </row>
    <row r="18" ht="35.1" customHeight="1" spans="1:4">
      <c r="A18" s="263"/>
      <c r="B18" s="263"/>
      <c r="C18" s="263"/>
      <c r="D18" s="263"/>
    </row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</sheetData>
  <mergeCells count="1">
    <mergeCell ref="A2:D2"/>
  </mergeCells>
  <printOptions horizontalCentered="1"/>
  <pageMargins left="0.747916666666667" right="0.984027777777778" top="0.984027777777778" bottom="0.984027777777778" header="0.511805555555556" footer="0.786805555555556"/>
  <pageSetup paperSize="9" orientation="portrait"/>
  <headerFooter alignWithMargins="0">
    <oddFooter>&amp;L&amp;"-"&amp;14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封面</vt:lpstr>
      <vt:lpstr>目录</vt:lpstr>
      <vt:lpstr>表1 </vt:lpstr>
      <vt:lpstr>表2 </vt:lpstr>
      <vt:lpstr>表3</vt:lpstr>
      <vt:lpstr>表4 </vt:lpstr>
      <vt:lpstr>表5 </vt:lpstr>
      <vt:lpstr>表6 </vt:lpstr>
      <vt:lpstr>表7 </vt:lpstr>
      <vt:lpstr>表8 </vt:lpstr>
      <vt:lpstr>表9 </vt:lpstr>
      <vt:lpstr>表10</vt:lpstr>
      <vt:lpstr>表11 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表20</vt:lpstr>
      <vt:lpstr>表21</vt:lpstr>
      <vt:lpstr>表22</vt:lpstr>
      <vt:lpstr>表23</vt:lpstr>
      <vt:lpstr>表24</vt:lpstr>
      <vt:lpstr>表25</vt:lpstr>
      <vt:lpstr>表26</vt:lpstr>
      <vt:lpstr>表27</vt:lpstr>
      <vt:lpstr>表28</vt:lpstr>
      <vt:lpstr>表29</vt:lpstr>
      <vt:lpstr>表30</vt:lpstr>
      <vt:lpstr>表31</vt:lpstr>
      <vt:lpstr>表32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预算股</cp:lastModifiedBy>
  <dcterms:created xsi:type="dcterms:W3CDTF">2015-06-05T18:17:00Z</dcterms:created>
  <cp:lastPrinted>2023-08-02T10:48:00Z</cp:lastPrinted>
  <dcterms:modified xsi:type="dcterms:W3CDTF">2024-08-19T02:29:07Z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549BF89B957C476F82328A02D0CD3AAA_13</vt:lpwstr>
  </property>
  <property fmtid="{D5CDD505-2E9C-101B-9397-08002B2CF9AE}" pid="3" name="KSOProductBuildVer">
    <vt:lpwstr>2052-12.1.0.17140</vt:lpwstr>
  </property>
  <property fmtid="{D5CDD505-2E9C-101B-9397-08002B2CF9AE}" pid="4" name="KSORubyTemplateID" linkTarget="0">
    <vt:lpwstr>14</vt:lpwstr>
  </property>
</Properties>
</file>