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 tabRatio="983" firstSheet="10" activeTab="31"/>
  </bookViews>
  <sheets>
    <sheet name="表1 " sheetId="17" r:id="rId1"/>
    <sheet name="表2 " sheetId="18" r:id="rId2"/>
    <sheet name="表3" sheetId="39" r:id="rId3"/>
    <sheet name="表4 " sheetId="20" r:id="rId4"/>
    <sheet name="表5 " sheetId="21" r:id="rId5"/>
    <sheet name="表6 " sheetId="22" r:id="rId6"/>
    <sheet name="表7 " sheetId="23" r:id="rId7"/>
    <sheet name="表8 " sheetId="24" r:id="rId8"/>
    <sheet name="表9 " sheetId="51" r:id="rId9"/>
    <sheet name="表10" sheetId="52" r:id="rId10"/>
    <sheet name="表11 " sheetId="26" r:id="rId11"/>
    <sheet name="表12" sheetId="27" r:id="rId12"/>
    <sheet name="表13" sheetId="28" r:id="rId13"/>
    <sheet name="表14" sheetId="29" r:id="rId14"/>
    <sheet name="表15" sheetId="30" r:id="rId15"/>
    <sheet name="表16" sheetId="44" r:id="rId16"/>
    <sheet name="表17" sheetId="45" r:id="rId17"/>
    <sheet name="表18" sheetId="46" r:id="rId18"/>
    <sheet name="表19" sheetId="47" r:id="rId19"/>
    <sheet name="表20" sheetId="48" r:id="rId20"/>
    <sheet name="表21" sheetId="36" r:id="rId21"/>
    <sheet name="表22" sheetId="37" r:id="rId22"/>
    <sheet name="表23" sheetId="1" r:id="rId23"/>
    <sheet name="表24" sheetId="2" r:id="rId24"/>
    <sheet name="表25" sheetId="11" r:id="rId25"/>
    <sheet name="表26" sheetId="40" r:id="rId26"/>
    <sheet name="表27" sheetId="5" r:id="rId27"/>
    <sheet name="表28" sheetId="4" r:id="rId28"/>
    <sheet name="表29" sheetId="13" r:id="rId29"/>
    <sheet name="表30" sheetId="14" r:id="rId30"/>
    <sheet name="表31" sheetId="9" r:id="rId31"/>
    <sheet name="表32" sheetId="10" r:id="rId32"/>
  </sheets>
  <externalReferences>
    <externalReference r:id="rId33"/>
  </externalReferences>
  <definedNames>
    <definedName name="_xlnm._FilterDatabase" localSheetId="3" hidden="1">'表4 '!$A$4:$B$472</definedName>
    <definedName name="_xlnm._FilterDatabase" localSheetId="0" hidden="1">'表1 '!#REF!</definedName>
    <definedName name="_xlnm._FilterDatabase" localSheetId="9" hidden="1">表10!#REF!</definedName>
    <definedName name="_xlnm._FilterDatabase" localSheetId="2" hidden="1">表3!#REF!</definedName>
    <definedName name="_xlnm.Print_Area" localSheetId="0">'表1 '!$A$1:$G$28</definedName>
    <definedName name="_xlnm.Print_Area" localSheetId="10">'表11 '!$A$1:$G$21</definedName>
    <definedName name="_xlnm.Print_Area" localSheetId="11">表12!$A$1:$G$24</definedName>
    <definedName name="_xlnm.Print_Area" localSheetId="12">表13!$A$1:$F$19</definedName>
    <definedName name="_xlnm.Print_Area" localSheetId="13">表14!$A$1:$F$55</definedName>
    <definedName name="_xlnm.Print_Area" localSheetId="15">表16!$A$1:$E$14</definedName>
    <definedName name="_xlnm.Print_Area" localSheetId="16">表17!$A$1:$E$15</definedName>
    <definedName name="_xlnm.Print_Area" localSheetId="17">表18!$A$1:$E$14</definedName>
    <definedName name="_xlnm.Print_Area" localSheetId="18">表19!$A$1:$E$15</definedName>
    <definedName name="_xlnm.Print_Area" localSheetId="20">表21!$A$1:$D$21</definedName>
    <definedName name="_xlnm.Print_Area" localSheetId="21">表22!$A$1:$D$19</definedName>
    <definedName name="_xlnm.Print_Area" localSheetId="2">表3!$A$1:$G$28</definedName>
    <definedName name="_xlnm.Print_Area" localSheetId="6">'表7 '!#REF!</definedName>
    <definedName name="_xlnm.Print_Titles" localSheetId="13">表14!$1:$4</definedName>
    <definedName name="_xlnm.Print_Titles" localSheetId="14">表15!$2:$2</definedName>
    <definedName name="_xlnm.Print_Titles" localSheetId="19">表20!$A$2:$IV$4</definedName>
    <definedName name="_xlnm.Print_Titles" localSheetId="3">'表4 '!$1:$4</definedName>
    <definedName name="_xlnm.Print_Titles" localSheetId="4">'表5 '!$4:$5</definedName>
    <definedName name="_xlnm.Print_Titles" localSheetId="6">'表7 '!#REF!</definedName>
    <definedName name="_xlnm.Print_Titles" localSheetId="7">'表8 '!$2:$2</definedName>
  </definedNames>
  <calcPr calcId="144525"/>
</workbook>
</file>

<file path=xl/sharedStrings.xml><?xml version="1.0" encoding="utf-8"?>
<sst xmlns="http://schemas.openxmlformats.org/spreadsheetml/2006/main" count="1352" uniqueCount="826">
  <si>
    <t>表1</t>
  </si>
  <si>
    <t>石泉县2022年一般公共预算收入执行情况比较表</t>
  </si>
  <si>
    <t>单位：万元</t>
  </si>
  <si>
    <t>项       目</t>
  </si>
  <si>
    <t xml:space="preserve">2021年    决算数   </t>
  </si>
  <si>
    <t>2022年</t>
  </si>
  <si>
    <r>
      <rPr>
        <sz val="11"/>
        <rFont val="黑体"/>
        <charset val="134"/>
      </rPr>
      <t xml:space="preserve">完成调整 </t>
    </r>
    <r>
      <rPr>
        <sz val="11"/>
        <rFont val="黑体"/>
        <charset val="134"/>
      </rPr>
      <t xml:space="preserve">  预算%</t>
    </r>
  </si>
  <si>
    <t>比上年±%</t>
  </si>
  <si>
    <t>预算数</t>
  </si>
  <si>
    <r>
      <rPr>
        <sz val="12"/>
        <rFont val="黑体"/>
        <charset val="134"/>
      </rPr>
      <t xml:space="preserve">调整 </t>
    </r>
    <r>
      <rPr>
        <sz val="12"/>
        <rFont val="黑体"/>
        <charset val="134"/>
      </rPr>
      <t xml:space="preserve">           </t>
    </r>
    <r>
      <rPr>
        <sz val="12"/>
        <rFont val="黑体"/>
        <charset val="134"/>
      </rPr>
      <t>预算数</t>
    </r>
  </si>
  <si>
    <t>决算数</t>
  </si>
  <si>
    <t>一、税收收入</t>
  </si>
  <si>
    <t xml:space="preserve">    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</si>
  <si>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</si>
  <si>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</si>
  <si>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</si>
  <si>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</si>
  <si>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</si>
  <si>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</si>
  <si>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</si>
  <si>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</si>
  <si>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</si>
  <si>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</si>
  <si>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</si>
  <si>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</si>
  <si>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 xml:space="preserve">    环境保护税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</si>
  <si>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</si>
  <si>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</si>
  <si>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</si>
  <si>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</si>
  <si>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</si>
  <si>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政府住房基金收入</t>
  </si>
  <si>
    <t xml:space="preserve">    其他收入</t>
  </si>
  <si>
    <t>合　　　　计</t>
  </si>
  <si>
    <t>表2</t>
  </si>
  <si>
    <t>石泉县2022年一般公共预算支出执行情况比较表</t>
  </si>
  <si>
    <t>2021年
决算数</t>
  </si>
  <si>
    <t>完成调整 预算%</t>
  </si>
  <si>
    <t>调整     预算数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</si>
  <si>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</si>
  <si>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</si>
  <si>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</si>
  <si>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</si>
  <si>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</si>
  <si>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</si>
  <si>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</si>
  <si>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</si>
  <si>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</si>
  <si>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</si>
  <si>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</si>
  <si>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</si>
  <si>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</si>
  <si>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</si>
  <si>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</si>
  <si>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</si>
  <si>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</si>
  <si>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</si>
  <si>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</si>
  <si>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</si>
  <si>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</si>
  <si>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</si>
  <si>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</si>
  <si>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</si>
  <si>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合　　计</t>
  </si>
  <si>
    <t>表3</t>
  </si>
  <si>
    <t>石泉县2022年本级一般公共预算收入执行情况比较表</t>
  </si>
  <si>
    <t>完成调整   预算%</t>
  </si>
  <si>
    <t>　　增值税</t>
  </si>
  <si>
    <t>表4</t>
  </si>
  <si>
    <t>石泉县2022年一般公共预算支出功能分类决算表</t>
  </si>
  <si>
    <t>项目</t>
  </si>
  <si>
    <t>合计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</si>
  <si>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</si>
  <si>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</si>
  <si>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</si>
  <si>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</si>
  <si>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</si>
  <si>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代表工作</t>
  </si>
  <si>
    <t xml:space="preserve">    其他人大事务</t>
  </si>
  <si>
    <t xml:space="preserve">  政协事务</t>
  </si>
  <si>
    <t xml:space="preserve">    政协会议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</si>
  <si>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</si>
  <si>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</si>
  <si>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</si>
  <si>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</si>
  <si>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专项业务及机关事务管理</t>
  </si>
  <si>
    <t xml:space="preserve">    信访事务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</si>
  <si>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</si>
  <si>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</si>
  <si>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</si>
  <si>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其他发展与改革事务</t>
  </si>
  <si>
    <t xml:space="preserve">  统计信息事务</t>
  </si>
  <si>
    <t xml:space="preserve">    专项统计业务</t>
  </si>
  <si>
    <t xml:space="preserve">    其他统计信息事务</t>
  </si>
  <si>
    <t xml:space="preserve">  财政事务</t>
  </si>
  <si>
    <t xml:space="preserve">    信息化建设</t>
  </si>
  <si>
    <t xml:space="preserve">    其他财政事务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</si>
  <si>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</si>
  <si>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</si>
  <si>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</si>
  <si>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</si>
  <si>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  巡视工作</t>
  </si>
  <si>
    <t xml:space="preserve">    其他纪检监察事务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</si>
  <si>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</si>
  <si>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</si>
  <si>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</si>
  <si>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</si>
  <si>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知识产权宏观管理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</si>
  <si>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</si>
  <si>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</si>
  <si>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</si>
  <si>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</si>
  <si>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</si>
  <si>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</si>
  <si>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</si>
  <si>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</si>
  <si>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</si>
  <si>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其他党委办公厅（室）及相关机构事务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</si>
  <si>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</si>
  <si>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</si>
  <si>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</si>
  <si>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</si>
  <si>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</si>
  <si>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</si>
  <si>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</si>
  <si>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其他共产党事务支出(款)</t>
  </si>
  <si>
    <t xml:space="preserve">  市场监督管理事务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</si>
  <si>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</si>
  <si>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</si>
  <si>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</si>
  <si>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</t>
  </si>
  <si>
    <t xml:space="preserve">    其他一般公共服务支出</t>
  </si>
  <si>
    <t>公共安全支出</t>
  </si>
  <si>
    <t xml:space="preserve">  武装警察部队(款)</t>
  </si>
  <si>
    <t xml:space="preserve">    武装警察部队(款)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</si>
  <si>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</si>
  <si>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</si>
  <si>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</si>
  <si>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</si>
  <si>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</si>
  <si>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</si>
  <si>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</si>
  <si>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</si>
  <si>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普法宣传</t>
  </si>
  <si>
    <t xml:space="preserve">    公共法律服务</t>
  </si>
  <si>
    <t xml:space="preserve">    其他司法支出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</si>
  <si>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</si>
  <si>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</si>
  <si>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</si>
  <si>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</si>
  <si>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</si>
  <si>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</si>
  <si>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</si>
  <si>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</si>
  <si>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</si>
  <si>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</si>
  <si>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</si>
  <si>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</si>
  <si>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</si>
  <si>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</si>
  <si>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</si>
  <si>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</si>
  <si>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</si>
  <si>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</si>
  <si>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 xml:space="preserve">    培训支出 </t>
  </si>
  <si>
    <t>教育费附加安排的支出</t>
  </si>
  <si>
    <t xml:space="preserve">    农村中小学校舍建设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</si>
  <si>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</si>
  <si>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</si>
  <si>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</si>
  <si>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</si>
  <si>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</si>
  <si>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</si>
  <si>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</si>
  <si>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科技条件与服务</t>
  </si>
  <si>
    <t xml:space="preserve">    科技条件专项</t>
  </si>
  <si>
    <t xml:space="preserve">    其他科技条件与服务支出</t>
  </si>
  <si>
    <t xml:space="preserve">  科学技术普及</t>
  </si>
  <si>
    <t xml:space="preserve">    科普活动</t>
  </si>
  <si>
    <t xml:space="preserve">    其他科学技术普及支出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</si>
  <si>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</si>
  <si>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</si>
  <si>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</si>
  <si>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</si>
  <si>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文化活动</t>
  </si>
  <si>
    <t xml:space="preserve">    群众文化</t>
  </si>
  <si>
    <t xml:space="preserve">    文化创作与保护</t>
  </si>
  <si>
    <t xml:space="preserve">    旅游宣传</t>
  </si>
  <si>
    <t xml:space="preserve">    其他文化和旅游支出</t>
  </si>
  <si>
    <t xml:space="preserve">  文物</t>
  </si>
  <si>
    <t xml:space="preserve">    博物馆</t>
  </si>
  <si>
    <t xml:space="preserve">  体育</t>
  </si>
  <si>
    <t xml:space="preserve">    体育竞赛</t>
  </si>
  <si>
    <t xml:space="preserve">    体育场馆</t>
  </si>
  <si>
    <t xml:space="preserve">    群众体育</t>
  </si>
  <si>
    <t xml:space="preserve">  新闻出版电影</t>
  </si>
  <si>
    <t xml:space="preserve">    电影</t>
  </si>
  <si>
    <t xml:space="preserve">  广播电视</t>
  </si>
  <si>
    <t xml:space="preserve">     行政运行</t>
  </si>
  <si>
    <t xml:space="preserve">     一般行政管理事务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</si>
  <si>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</si>
  <si>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</si>
  <si>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</si>
  <si>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</si>
  <si>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</si>
  <si>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</si>
  <si>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</si>
  <si>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</si>
  <si>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</si>
  <si>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</si>
  <si>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</si>
  <si>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</si>
  <si>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</si>
  <si>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</si>
  <si>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</si>
  <si>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对机关事业单位基本养老保险基金的补助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</si>
  <si>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</si>
  <si>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</si>
  <si>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</si>
  <si>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</si>
  <si>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 优抚事业单位支出</t>
  </si>
  <si>
    <t xml:space="preserve"> 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</si>
  <si>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</si>
  <si>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</si>
  <si>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</si>
  <si>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</si>
  <si>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</si>
  <si>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</si>
  <si>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</si>
  <si>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</si>
  <si>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</si>
  <si>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</si>
  <si>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</si>
  <si>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</si>
  <si>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</si>
  <si>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</si>
  <si>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</si>
  <si>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</si>
  <si>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</si>
  <si>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</si>
  <si>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</si>
  <si>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</si>
  <si>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</si>
  <si>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</si>
  <si>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</si>
  <si>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</si>
  <si>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</si>
  <si>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</si>
  <si>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</si>
  <si>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</si>
  <si>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</si>
  <si>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</si>
  <si>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  其他退役军人管理事务支出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</si>
  <si>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</si>
  <si>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</si>
  <si>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</si>
  <si>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</si>
  <si>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</si>
  <si>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</si>
  <si>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</si>
  <si>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</si>
  <si>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</si>
  <si>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</si>
  <si>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</si>
  <si>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</si>
  <si>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</si>
  <si>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</si>
  <si>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</si>
  <si>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</si>
  <si>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</si>
  <si>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</si>
  <si>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</si>
  <si>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</si>
  <si>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</si>
  <si>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</si>
  <si>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  其他中医药支出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</si>
  <si>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</si>
  <si>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</si>
  <si>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</si>
  <si>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</si>
  <si>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事业单位医疗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</si>
  <si>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</si>
  <si>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</si>
  <si>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</si>
  <si>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</si>
  <si>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</si>
  <si>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</si>
  <si>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</si>
  <si>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</si>
  <si>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医疗保障管理事务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</si>
  <si>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</si>
  <si>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</si>
  <si>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</si>
  <si>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</si>
  <si>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</si>
  <si>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</si>
  <si>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环境保护法规、规划及标准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</si>
  <si>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</si>
  <si>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</si>
  <si>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</si>
  <si>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</si>
  <si>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</si>
  <si>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</si>
  <si>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</si>
  <si>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</si>
  <si>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</si>
  <si>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</si>
  <si>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</si>
  <si>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</si>
  <si>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</si>
  <si>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</si>
  <si>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</si>
  <si>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其他天然林保护支出</t>
  </si>
  <si>
    <t xml:space="preserve">  退耕还林还草</t>
  </si>
  <si>
    <t xml:space="preserve">    退耕现金</t>
  </si>
  <si>
    <t xml:space="preserve">  能源节约（款）</t>
  </si>
  <si>
    <t xml:space="preserve">    能源节约（项）</t>
  </si>
  <si>
    <t xml:space="preserve">  污染减排</t>
  </si>
  <si>
    <t xml:space="preserve">    生态环境执法监察</t>
  </si>
  <si>
    <t xml:space="preserve">  循环经济（款）</t>
  </si>
  <si>
    <t xml:space="preserve">    循环经济（项）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</si>
  <si>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</si>
  <si>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</si>
  <si>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</si>
  <si>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</si>
  <si>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其他城乡社区管理事务支出</t>
  </si>
  <si>
    <t xml:space="preserve">  城乡社区规划与管理（款）</t>
  </si>
  <si>
    <t xml:space="preserve">    城乡社区规划与管理（项）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</si>
  <si>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</si>
  <si>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</si>
  <si>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</si>
  <si>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</si>
  <si>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</si>
  <si>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</si>
  <si>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</si>
  <si>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</si>
  <si>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</si>
  <si>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</si>
  <si>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</si>
  <si>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一般行政管理事务支出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</si>
  <si>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</si>
  <si>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</si>
  <si>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</si>
  <si>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</si>
  <si>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防灾救灾</t>
  </si>
  <si>
    <t xml:space="preserve">    稳定农民收入补贴</t>
  </si>
  <si>
    <t xml:space="preserve">    农业生产发展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</si>
  <si>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</si>
  <si>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</si>
  <si>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</si>
  <si>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</si>
  <si>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</si>
  <si>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</si>
  <si>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</si>
  <si>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</si>
  <si>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</si>
  <si>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</si>
  <si>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</si>
  <si>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</si>
  <si>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</si>
  <si>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</si>
  <si>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</si>
  <si>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林业草原防灾减灾</t>
  </si>
  <si>
    <t xml:space="preserve">    其他林业和草原支出</t>
  </si>
  <si>
    <t xml:space="preserve">  水利</t>
  </si>
  <si>
    <t xml:space="preserve">    水利工程建设</t>
  </si>
  <si>
    <t xml:space="preserve">    水利工程运行与维护</t>
  </si>
  <si>
    <t xml:space="preserve">    水土保持</t>
  </si>
  <si>
    <t xml:space="preserve">    防汛</t>
  </si>
  <si>
    <t xml:space="preserve">    抗旱</t>
  </si>
  <si>
    <t xml:space="preserve">    农村人畜饮水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</si>
  <si>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</si>
  <si>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</si>
  <si>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</si>
  <si>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</si>
  <si>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贷款奖补和贴息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</si>
  <si>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</si>
  <si>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</si>
  <si>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</si>
  <si>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</si>
  <si>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</si>
  <si>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</si>
  <si>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其他农林水支出</t>
  </si>
  <si>
    <t xml:space="preserve">    支持农村金融机构</t>
  </si>
  <si>
    <t xml:space="preserve">    农业保险保费补贴</t>
  </si>
  <si>
    <t xml:space="preserve">    创业担保贷款贴息</t>
  </si>
  <si>
    <t xml:space="preserve">  普惠金融发展支出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</si>
  <si>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</si>
  <si>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</si>
  <si>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</si>
  <si>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</si>
  <si>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</si>
  <si>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</si>
  <si>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水路运输管理</t>
  </si>
  <si>
    <t xml:space="preserve">    其他公路水路运输支出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</si>
  <si>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</si>
  <si>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</si>
  <si>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</si>
  <si>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</si>
  <si>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</si>
  <si>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</si>
  <si>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车辆购置税其他支出</t>
  </si>
  <si>
    <t xml:space="preserve">  其他交通运输支出(款)</t>
  </si>
  <si>
    <t xml:space="preserve">    公共交通运营补助</t>
  </si>
  <si>
    <t>资源勘探工业信息等支出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</si>
  <si>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</si>
  <si>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</si>
  <si>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</si>
  <si>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</si>
  <si>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</si>
  <si>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</si>
  <si>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</si>
  <si>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</si>
  <si>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其他商业服务业等支出（款）</t>
  </si>
  <si>
    <t xml:space="preserve">    其他商业服务业等支出（项）</t>
  </si>
  <si>
    <t>金融支出</t>
  </si>
  <si>
    <t xml:space="preserve">  金融发展支出</t>
  </si>
  <si>
    <t xml:space="preserve">    其他金融发展支出</t>
  </si>
  <si>
    <t xml:space="preserve">    利息费用补贴支出</t>
  </si>
  <si>
    <t xml:space="preserve">  其他金融支出(款)</t>
  </si>
  <si>
    <t xml:space="preserve">    其他金融支出(项)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</si>
  <si>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</si>
  <si>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</si>
  <si>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</si>
  <si>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</si>
  <si>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其他自然资源事务支出</t>
  </si>
  <si>
    <t xml:space="preserve">  气象事务</t>
  </si>
  <si>
    <t xml:space="preserve">    气象服务</t>
  </si>
  <si>
    <t>住房保障支出</t>
  </si>
  <si>
    <t xml:space="preserve">  保障性安居工程支出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</si>
  <si>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</si>
  <si>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</si>
  <si>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</si>
  <si>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</si>
  <si>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其他保障性安居工程支出</t>
  </si>
  <si>
    <t xml:space="preserve">  城乡社区住宅</t>
  </si>
  <si>
    <t xml:space="preserve">    公有住房建设和维修改造支出</t>
  </si>
  <si>
    <t>粮油物资储备支出</t>
  </si>
  <si>
    <t xml:space="preserve">  粮油物资事务</t>
  </si>
  <si>
    <t xml:space="preserve">    粮食财务挂账利息补贴</t>
  </si>
  <si>
    <t xml:space="preserve">    粮食风险基金</t>
  </si>
  <si>
    <t xml:space="preserve">    其他粮油事务支出</t>
  </si>
  <si>
    <t xml:space="preserve">  粮油储备</t>
  </si>
  <si>
    <t xml:space="preserve">    其他粮油储备支出</t>
  </si>
  <si>
    <t xml:space="preserve">  重要商品储备</t>
  </si>
  <si>
    <t xml:space="preserve">    应急物资储备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</si>
  <si>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</si>
  <si>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</si>
  <si>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</si>
  <si>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</si>
  <si>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</si>
  <si>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</si>
  <si>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</si>
  <si>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</si>
  <si>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</si>
  <si>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</si>
  <si>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</si>
  <si>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</si>
  <si>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</si>
  <si>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</si>
  <si>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</si>
  <si>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</si>
  <si>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</si>
  <si>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</si>
  <si>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</si>
  <si>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</si>
  <si>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债务发行费用支出</t>
  </si>
  <si>
    <t xml:space="preserve">  地方政府一般债务发行费用支出</t>
  </si>
  <si>
    <r>
      <rPr>
        <sz val="12"/>
        <color indexed="8"/>
        <rFont val="黑体"/>
        <charset val="134"/>
      </rPr>
      <t>表</t>
    </r>
    <r>
      <rPr>
        <sz val="12"/>
        <color indexed="8"/>
        <rFont val="Arial"/>
        <charset val="134"/>
      </rPr>
      <t>5</t>
    </r>
  </si>
  <si>
    <t>2022年一般公共预算基本支出经济分类决算表</t>
  </si>
  <si>
    <t>科目名称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</si>
  <si>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</si>
  <si>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</si>
  <si>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</si>
  <si>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</si>
  <si>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</si>
  <si>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</si>
  <si>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</si>
  <si>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</si>
  <si>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</si>
  <si>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</si>
  <si>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</si>
  <si>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</si>
  <si>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</si>
  <si>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</si>
  <si>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</si>
  <si>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</si>
  <si>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</si>
  <si>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</si>
  <si>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</si>
  <si>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</si>
  <si>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</si>
  <si>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</si>
  <si>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</si>
  <si>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</si>
  <si>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</si>
  <si>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</si>
  <si>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</si>
  <si>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</si>
  <si>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</si>
  <si>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</si>
  <si>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</si>
  <si>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</si>
  <si>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</si>
  <si>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</si>
  <si>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</si>
  <si>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</si>
  <si>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</si>
  <si>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</si>
  <si>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</si>
  <si>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</si>
  <si>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</si>
  <si>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</si>
  <si>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</si>
  <si>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</si>
  <si>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</si>
  <si>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</si>
  <si>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</si>
  <si>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</si>
  <si>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</si>
  <si>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</si>
  <si>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</si>
  <si>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</si>
  <si>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</si>
  <si>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</si>
  <si>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</si>
  <si>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</si>
  <si>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表6</t>
  </si>
  <si>
    <t>石泉县2022年全县一般公共预算收支平衡情况表</t>
  </si>
  <si>
    <t>项    目</t>
  </si>
  <si>
    <t>金  额</t>
  </si>
  <si>
    <t>全县地方一般公共预算收入</t>
  </si>
  <si>
    <t>全县地方一般公共预算支出</t>
  </si>
  <si>
    <t>转移性收入</t>
  </si>
  <si>
    <t>上解支出</t>
  </si>
  <si>
    <t>一般债务（债券）转贷收入</t>
  </si>
  <si>
    <t>政府债务还本支出</t>
  </si>
  <si>
    <t>上年结余</t>
  </si>
  <si>
    <t>调出资金</t>
  </si>
  <si>
    <t>调入资金等</t>
  </si>
  <si>
    <t>收入总计</t>
  </si>
  <si>
    <t>支出总计</t>
  </si>
  <si>
    <t>年终结余</t>
  </si>
  <si>
    <r>
      <rPr>
        <sz val="12"/>
        <rFont val="宋体"/>
        <charset val="134"/>
      </rPr>
      <t xml:space="preserve">减： </t>
    </r>
    <r>
      <rPr>
        <sz val="12"/>
        <rFont val="宋体"/>
        <charset val="134"/>
      </rPr>
      <t>结转下年支出</t>
    </r>
  </si>
  <si>
    <t>年终净结余</t>
  </si>
  <si>
    <t xml:space="preserve">   其中：当年结余</t>
  </si>
  <si>
    <t>表7</t>
  </si>
  <si>
    <t>石泉县2022年本级一般公共预算收支平衡情况表</t>
  </si>
  <si>
    <t>减： 结转下年支出</t>
  </si>
  <si>
    <t>表8</t>
  </si>
  <si>
    <t>石泉县2022年一般公共预算专项转移支付情况表</t>
  </si>
  <si>
    <t>县本级</t>
  </si>
  <si>
    <t>镇级</t>
  </si>
  <si>
    <t>十四、资源勘探工业信息等支出</t>
  </si>
  <si>
    <t>表9</t>
  </si>
  <si>
    <t>石泉县2022年度地方政府债务余额情况表</t>
  </si>
  <si>
    <t>单位:万元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</si>
  <si>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</si>
  <si>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</si>
  <si>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</si>
  <si>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</si>
  <si>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</si>
  <si>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</si>
  <si>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</si>
  <si>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</si>
  <si>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</si>
  <si>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</si>
  <si>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</t>
  </si>
  <si>
    <t>本年地方政府债务(转贷)收入</t>
  </si>
  <si>
    <t xml:space="preserve">    其中：新增债券收入</t>
  </si>
  <si>
    <t xml:space="preserve">          再融资债券收入</t>
  </si>
  <si>
    <t>本年地方政府债务还本支出</t>
  </si>
  <si>
    <t xml:space="preserve">    其中：本级预算债券还本支出</t>
  </si>
  <si>
    <t xml:space="preserve">          再融资债券还本支出</t>
  </si>
  <si>
    <t>本年采用其他方式化解的债务本金</t>
  </si>
  <si>
    <t>本年地方政府债务付息支出</t>
  </si>
  <si>
    <t>年末地方政府债务余额</t>
  </si>
  <si>
    <t xml:space="preserve">    其中：1-3年到期债务</t>
  </si>
  <si>
    <t xml:space="preserve">          3-5年（不含3年）到期债务</t>
  </si>
  <si>
    <t xml:space="preserve">          5年以上（不含5年）到期债务</t>
  </si>
  <si>
    <t>表10</t>
  </si>
  <si>
    <t>石泉县2022年度新增政府专项债券资金使用情况表</t>
  </si>
  <si>
    <t>序号</t>
  </si>
  <si>
    <t>项目信息</t>
  </si>
  <si>
    <t>债券资金使用情况</t>
  </si>
  <si>
    <t>备注</t>
  </si>
  <si>
    <t>项目名称</t>
  </si>
  <si>
    <t>领域</t>
  </si>
  <si>
    <t>项目类型</t>
  </si>
  <si>
    <t>建设状态（未开工/在建/竣工）</t>
  </si>
  <si>
    <t>当年发行金额</t>
  </si>
  <si>
    <t>财政支出  金额</t>
  </si>
  <si>
    <t>债券名称</t>
  </si>
  <si>
    <t>石泉县医院传染病救治能力提升项目</t>
  </si>
  <si>
    <t>社会事业</t>
  </si>
  <si>
    <t>卫生健康</t>
  </si>
  <si>
    <t>在建</t>
  </si>
  <si>
    <t>2022年陕西省政府专项债券（六期）</t>
  </si>
  <si>
    <t>石泉县县城供水工程项目</t>
  </si>
  <si>
    <t>市政和产业园区基础设施</t>
  </si>
  <si>
    <t>供水</t>
  </si>
  <si>
    <t>2022年陕西省政府专项债券（十四期）</t>
  </si>
  <si>
    <t>石泉经开区池河园区标准化厂房三期建设项目</t>
  </si>
  <si>
    <t>产业园区基础设施</t>
  </si>
  <si>
    <t>2022年陕西省政府专项债券（二十一期）</t>
  </si>
  <si>
    <t>石泉县城区幼儿园建设项目</t>
  </si>
  <si>
    <t>学前教育</t>
  </si>
  <si>
    <t>2022年陕西省政府专项债券（三十四期）</t>
  </si>
  <si>
    <t>石泉县移民搬迁安置就业基地</t>
  </si>
  <si>
    <t>石泉县职教中心技能培训中心建设项目</t>
  </si>
  <si>
    <t>职业教育</t>
  </si>
  <si>
    <t>石泉经开区池河园区标准化厂房二期建设项目</t>
  </si>
  <si>
    <t>2022年陕西省政府专项债券（四十五期）</t>
  </si>
  <si>
    <t>西康高铁项目配套</t>
  </si>
  <si>
    <t>交通基础设施</t>
  </si>
  <si>
    <t>2022年陕西省政府专项债券（二十三期）</t>
  </si>
  <si>
    <t>表11</t>
  </si>
  <si>
    <t>石泉县2022年政府性基金预算收入决算表</t>
  </si>
  <si>
    <r>
      <rPr>
        <sz val="12"/>
        <rFont val="黑体"/>
        <charset val="134"/>
      </rPr>
      <t>2021</t>
    </r>
    <r>
      <rPr>
        <sz val="12"/>
        <color theme="1"/>
        <rFont val="黑体"/>
        <charset val="134"/>
      </rPr>
      <t>年
决算数</t>
    </r>
  </si>
  <si>
    <r>
      <rPr>
        <sz val="12"/>
        <rFont val="黑体"/>
        <charset val="134"/>
      </rPr>
      <t>2022</t>
    </r>
    <r>
      <rPr>
        <sz val="12"/>
        <color theme="1"/>
        <rFont val="黑体"/>
        <charset val="134"/>
      </rPr>
      <t>年</t>
    </r>
  </si>
  <si>
    <t>完成调整预算%</t>
  </si>
  <si>
    <t>调整    预算数</t>
  </si>
  <si>
    <t>一、农网还贷资金收入</t>
  </si>
  <si>
    <t>二、新型墙体材料专项基金收入</t>
  </si>
  <si>
    <t>三、国有土地收益基金收入</t>
  </si>
  <si>
    <t>四、国有土地使用权出让收入</t>
  </si>
  <si>
    <t>五、城市基础设施配套费收入</t>
  </si>
  <si>
    <t>六、车辆通行费</t>
  </si>
  <si>
    <t>七、污水处理费收入</t>
  </si>
  <si>
    <t>八、其他政府性基金收入</t>
  </si>
  <si>
    <t>收入合计</t>
  </si>
  <si>
    <t>上年结余收入</t>
  </si>
  <si>
    <t>上级补助收入</t>
  </si>
  <si>
    <t>抗疫特别国债收入</t>
  </si>
  <si>
    <t>政府债券收入</t>
  </si>
  <si>
    <t>基金收入总计</t>
  </si>
  <si>
    <t>表12</t>
  </si>
  <si>
    <t>石泉县2022年政府性基金预算支出决算表</t>
  </si>
  <si>
    <t>调整        预算数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</si>
  <si>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</si>
  <si>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</si>
  <si>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</si>
  <si>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</si>
  <si>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</si>
  <si>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</si>
  <si>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七、资源勘探电力信息等支出</t>
  </si>
  <si>
    <t>八、商业服务业等支出</t>
  </si>
  <si>
    <t>九、其他支出</t>
  </si>
  <si>
    <t>十、债务付息支出</t>
  </si>
  <si>
    <t>十一、债务发行费支出</t>
  </si>
  <si>
    <t>十二、抗疫特别国债支出</t>
  </si>
  <si>
    <t>支出合计</t>
  </si>
  <si>
    <t>政府债券还本支出</t>
  </si>
  <si>
    <t>基金支出总计</t>
  </si>
  <si>
    <t>表13</t>
  </si>
  <si>
    <t>石泉县2022年本级政府性基金预算收入决算表</t>
  </si>
  <si>
    <t>调整预算数</t>
  </si>
  <si>
    <t>表14</t>
  </si>
  <si>
    <t>石泉县2022年本级政府性基金预算支出决算表</t>
  </si>
  <si>
    <t>项      目</t>
  </si>
  <si>
    <t>调整       预算数</t>
  </si>
  <si>
    <t>一、文化旅游体育与传媒支出</t>
  </si>
  <si>
    <t xml:space="preserve">    国家电影事业发展专项资金安排的支出</t>
  </si>
  <si>
    <t xml:space="preserve">        资助国产影片放映</t>
  </si>
  <si>
    <t xml:space="preserve">    旅游发展基金支出</t>
  </si>
  <si>
    <t xml:space="preserve">        其他旅游发展基金支出</t>
  </si>
  <si>
    <t xml:space="preserve">    大中型水库移民后期扶持基金支出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</si>
  <si>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移民补助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</si>
  <si>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基础设施建设和经济发展</t>
    </r>
  </si>
  <si>
    <t xml:space="preserve">    国有土地使用权出让收入安排的支出</t>
  </si>
  <si>
    <t xml:space="preserve">        征地和拆迁补偿支出</t>
  </si>
  <si>
    <t xml:space="preserve">        土地开发支出</t>
  </si>
  <si>
    <r>
      <rPr>
        <sz val="12"/>
        <color indexed="8"/>
        <rFont val="宋体"/>
        <charset val="134"/>
      </rPr>
      <t xml:space="preserve"> 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农村基础设施建设支出</t>
    </r>
  </si>
  <si>
    <t xml:space="preserve">        农业生产发展支出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</si>
  <si>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>农村社会事业支出</t>
    </r>
  </si>
  <si>
    <r>
      <rPr>
        <sz val="12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>其他国有土地使用权出让收入安排的支出</t>
    </r>
  </si>
  <si>
    <t xml:space="preserve">    城市基础设施配套费安排的支出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</si>
  <si>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城市公共设施</t>
    </r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</si>
  <si>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其他城市基础设施配套费安排的支出</t>
    </r>
  </si>
  <si>
    <t xml:space="preserve">    大中型水库库区基金安排的支出</t>
  </si>
  <si>
    <t xml:space="preserve">    车辆通行费安排的支出</t>
  </si>
  <si>
    <t xml:space="preserve">        其他车辆通行费安排的支出</t>
  </si>
  <si>
    <t>七、资源勘探信息等支出</t>
  </si>
  <si>
    <t xml:space="preserve">     其他政府性基金及对应专项债务收入安排的支出</t>
  </si>
  <si>
    <t xml:space="preserve">         其他地方自行试点项目收益专项债券收入安排的支出  </t>
  </si>
  <si>
    <t xml:space="preserve">    彩票公益金安排的支出</t>
  </si>
  <si>
    <t xml:space="preserve">        用于社会福利的彩票公益金支出</t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</si>
  <si>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>用于教育事业的彩票公益金支出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</si>
  <si>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>用于残疾人事业的彩票公益金支出</t>
    </r>
  </si>
  <si>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用于城乡医疗救助的彩票公益金支出</t>
    </r>
  </si>
  <si>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>用于其他社会公益事业的彩票公益金支出</t>
    </r>
  </si>
  <si>
    <t xml:space="preserve">    地方政府专项债务付息支出</t>
  </si>
  <si>
    <t xml:space="preserve">        国有土地使用权出让金债务付息支出</t>
  </si>
  <si>
    <t xml:space="preserve">    地方政府专项债务发行费用支出</t>
  </si>
  <si>
    <t xml:space="preserve">        国有土地使用权出让金债务发行费用支出</t>
  </si>
  <si>
    <t>预计贫困户产业贷款贴息900万元、市级扶贫攻坚（脱贫）抓点示范资金800万元、16个示范点建设320万元、县级领导包联170万元、扶贫工作队及第一书记经费229万元、扶贫工作经费100万元、贫困村基础设施建设3286万元，贫困户旧房改造配套2134万元，预计以上共需7939万元，暂列2000万元</t>
  </si>
  <si>
    <t>表15</t>
  </si>
  <si>
    <t>石泉县2022年政府性基金转移支付情况表</t>
  </si>
  <si>
    <t>国家电影事业发展专项资金收入</t>
  </si>
  <si>
    <t>大中型水库移民后期扶持基金收入</t>
  </si>
  <si>
    <t>小型水库移民扶助基金收入</t>
  </si>
  <si>
    <t>大中型水库库区基金收入</t>
  </si>
  <si>
    <t>国家重大水利工程建设基金收入</t>
  </si>
  <si>
    <t>国有土地使用权出让收入</t>
  </si>
  <si>
    <t>民航发展基金收入</t>
  </si>
  <si>
    <t>新型墙体材料专项基金收入</t>
  </si>
  <si>
    <t>旅游发展基金收入</t>
  </si>
  <si>
    <t>彩票发行机构和彩票销售机构的业务费用</t>
  </si>
  <si>
    <t>彩票公益金收入</t>
  </si>
  <si>
    <t>其他政府性基金相关收入</t>
  </si>
  <si>
    <t>表16</t>
  </si>
  <si>
    <t>石泉县2022年国有资本经营预算收入决算表</t>
  </si>
  <si>
    <t>项        目</t>
  </si>
  <si>
    <t>一、利润收入</t>
  </si>
  <si>
    <t>二、股利、股息收入</t>
  </si>
  <si>
    <t>三、产权转让收入</t>
  </si>
  <si>
    <t>四、其他国有资本经营预算收入</t>
  </si>
  <si>
    <t>本年收入合计</t>
  </si>
  <si>
    <t>收 入 总 计</t>
  </si>
  <si>
    <t>表17</t>
  </si>
  <si>
    <t>石泉县2022年国有资本经营预算支出决算表</t>
  </si>
  <si>
    <t>一、解决历史遗留问题及改革成本支出</t>
  </si>
  <si>
    <t>二、国有企业资本金注入</t>
  </si>
  <si>
    <t>三、国有企业政策性补贴</t>
  </si>
  <si>
    <t>四、其他国有资本经营预算支出</t>
  </si>
  <si>
    <t>本年支出合计</t>
  </si>
  <si>
    <t>补助支出</t>
  </si>
  <si>
    <t>支 出 总 计</t>
  </si>
  <si>
    <t>表18</t>
  </si>
  <si>
    <t>石泉县2022年本级国有资本经营预算收入决算表</t>
  </si>
  <si>
    <t>表19</t>
  </si>
  <si>
    <t>石泉县2022年本级国有资本经营预算支出决算表</t>
  </si>
  <si>
    <t>表20</t>
  </si>
  <si>
    <t>石泉县2022年国有资本经营预算转移支付情况表</t>
  </si>
  <si>
    <t>合  计</t>
  </si>
  <si>
    <t>解决历史遗留问题及改革成本支出</t>
  </si>
  <si>
    <t>国有企业资本金注入</t>
  </si>
  <si>
    <t>表21</t>
  </si>
  <si>
    <t>石泉县2022年社会保险基金预算收入决算表</t>
  </si>
  <si>
    <t>完成预算%</t>
  </si>
  <si>
    <t>一、城乡居民基本养老保险基金收入</t>
  </si>
  <si>
    <t xml:space="preserve">    保费收入</t>
  </si>
  <si>
    <t xml:space="preserve">    财政补贴收入</t>
  </si>
  <si>
    <t xml:space="preserve">    利息收入</t>
  </si>
  <si>
    <t xml:space="preserve">    委托投资收益</t>
  </si>
  <si>
    <t xml:space="preserve">    转移收入</t>
  </si>
  <si>
    <t>二、机关事业单位基本养老保险基金收入</t>
  </si>
  <si>
    <t xml:space="preserve">    保费收入（单位及个人缴费）</t>
  </si>
  <si>
    <t xml:space="preserve">    财政补助收入（收支缺口补助）</t>
  </si>
  <si>
    <t xml:space="preserve">    城乡居民基本养老保险基金</t>
  </si>
  <si>
    <t xml:space="preserve">    机关事业单位基本养老保险基金收入</t>
  </si>
  <si>
    <t>表22</t>
  </si>
  <si>
    <t>石泉县2022年社会保险基金预算支出决算表</t>
  </si>
  <si>
    <t>一、城乡居民基本养老保险基金支出</t>
  </si>
  <si>
    <t xml:space="preserve">    基础养老金支出</t>
  </si>
  <si>
    <t xml:space="preserve">    个人账户养老金支出</t>
  </si>
  <si>
    <t xml:space="preserve">    丧葬抚恤补助支出</t>
  </si>
  <si>
    <t xml:space="preserve">    其他城乡居民基本养老保险基金支出</t>
  </si>
  <si>
    <t xml:space="preserve">    转移性支出</t>
  </si>
  <si>
    <t>二、机关事业单位基本养老保险基金支出</t>
  </si>
  <si>
    <t xml:space="preserve">    基本养老金支出</t>
  </si>
  <si>
    <t xml:space="preserve">    其他机关事业单位基本养老保险基金支出</t>
  </si>
  <si>
    <t>年终滚存结余收入</t>
  </si>
  <si>
    <t xml:space="preserve">    机关事业单位基本养老保险基金</t>
  </si>
  <si>
    <t>表23</t>
  </si>
  <si>
    <t>石泉县2023年1-6月份一般公共预算收入执行情况比较表</t>
  </si>
  <si>
    <t>年度预算</t>
  </si>
  <si>
    <t>累计
执行数</t>
  </si>
  <si>
    <t>上年同期执行数</t>
  </si>
  <si>
    <t>累计执行占年度
预算%</t>
  </si>
  <si>
    <t>累计执行比上年±%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</si>
  <si>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</si>
  <si>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</si>
  <si>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</si>
  <si>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</si>
  <si>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</si>
  <si>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</si>
  <si>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</si>
  <si>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</si>
  <si>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</si>
  <si>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</si>
  <si>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</si>
  <si>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</si>
  <si>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其他税收入</t>
  </si>
  <si>
    <r>
      <rPr>
        <sz val="12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>国有资源（资产）有偿使用收入</t>
    </r>
  </si>
  <si>
    <t xml:space="preserve">    其他各项收入</t>
  </si>
  <si>
    <t>一般公共预算收入合计</t>
  </si>
  <si>
    <t>表24</t>
  </si>
  <si>
    <t>石泉县2023年1-6月份一般公共预算支出执行情况比较表</t>
  </si>
  <si>
    <t>累计执行数</t>
  </si>
  <si>
    <t>累计执行            占年度预算%</t>
  </si>
  <si>
    <t>累计执行             比上年±%</t>
  </si>
  <si>
    <t>一般公共预算支出合计</t>
  </si>
  <si>
    <t>表25</t>
  </si>
  <si>
    <t>石泉县2023年1-6月份本级一般公共预算收入执行情况比较表</t>
  </si>
  <si>
    <t>累计执行占年度预算%</t>
  </si>
  <si>
    <r>
      <rPr>
        <sz val="12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国有资源（资产）有偿使用收入</t>
    </r>
  </si>
  <si>
    <t>表26</t>
  </si>
  <si>
    <t>石泉县2023年1-6月份本级一般公共预算支出执行情况比较表</t>
  </si>
  <si>
    <t>表27</t>
  </si>
  <si>
    <t>石泉县2023年1-6月份政府基金收入执行情况比较表</t>
  </si>
  <si>
    <t>备   注</t>
  </si>
  <si>
    <t>二、 彩票公益金收入</t>
  </si>
  <si>
    <t>三、车辆通行费收入</t>
  </si>
  <si>
    <t>四、彩票发行销售机构业务费收入</t>
  </si>
  <si>
    <t>五、国有土地使用权出让金收入</t>
  </si>
  <si>
    <t>六、彩票公益金收入</t>
  </si>
  <si>
    <t>八、城市基础设施配套费收入</t>
  </si>
  <si>
    <t>九、其他各项政府性基金收入</t>
  </si>
  <si>
    <t>合   计</t>
  </si>
  <si>
    <t>表28</t>
  </si>
  <si>
    <t>石泉县2023年1-6月份政府基金支出执行情况比较表</t>
  </si>
  <si>
    <t>备  注</t>
  </si>
  <si>
    <t>九、债务付息、发行费支出</t>
  </si>
  <si>
    <t>十、其他支出</t>
  </si>
  <si>
    <t>合    计</t>
  </si>
  <si>
    <t>表29</t>
  </si>
  <si>
    <t>石泉县2023年1-6月份本级政府基金收入执行情况比较表</t>
  </si>
  <si>
    <t>表30</t>
  </si>
  <si>
    <t>石泉县2023年1-6月份本级政府基金支出执行情况比较表</t>
  </si>
  <si>
    <t>二、 社会保障和就业支出</t>
  </si>
  <si>
    <t>表31</t>
  </si>
  <si>
    <t>石泉县2023年1-6月社会保险基金预算收入执行表</t>
  </si>
  <si>
    <t xml:space="preserve">    投资收益</t>
  </si>
  <si>
    <t>表32</t>
  </si>
  <si>
    <t>石泉县2023年1-6月社会保险基金预算支出执行表</t>
  </si>
</sst>
</file>

<file path=xl/styles.xml><?xml version="1.0" encoding="utf-8"?>
<styleSheet xmlns="http://schemas.openxmlformats.org/spreadsheetml/2006/main">
  <numFmts count="23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(&quot;$&quot;* #,##0.00_);_(&quot;$&quot;* \(#,##0.00\);_(&quot;$&quot;* &quot;-&quot;??_);_(@_)"/>
    <numFmt numFmtId="177" formatCode="\$#,##0.00;\(\$#,##0.00\)"/>
    <numFmt numFmtId="178" formatCode="\$#,##0;\(\$#,##0\)"/>
    <numFmt numFmtId="179" formatCode="_-&quot;$&quot;* #,##0_-;\-&quot;$&quot;* #,##0_-;_-&quot;$&quot;* &quot;-&quot;_-;_-@_-"/>
    <numFmt numFmtId="180" formatCode="#,##0.0000"/>
    <numFmt numFmtId="181" formatCode="#,##0.00_ "/>
    <numFmt numFmtId="182" formatCode="0;_"/>
    <numFmt numFmtId="183" formatCode="0.0"/>
    <numFmt numFmtId="184" formatCode="#,##0;\-#,##0;&quot;-&quot;"/>
    <numFmt numFmtId="185" formatCode="0.00_);[Red]\(0.00\)"/>
    <numFmt numFmtId="186" formatCode="0.00_ "/>
    <numFmt numFmtId="187" formatCode="&quot;$&quot;#,##0;[Red]\-&quot;$&quot;#,##0"/>
    <numFmt numFmtId="188" formatCode="#,##0;\(#,##0\)"/>
    <numFmt numFmtId="189" formatCode="0_ "/>
    <numFmt numFmtId="190" formatCode="#,##0.000"/>
    <numFmt numFmtId="191" formatCode="#,##0_);[Red]\(#,##0\)"/>
    <numFmt numFmtId="192" formatCode="&quot;$&quot;#,##0;\-&quot;$&quot;#,##0"/>
    <numFmt numFmtId="193" formatCode="#,##0_ "/>
    <numFmt numFmtId="194" formatCode="0_);[Red]\(0\)"/>
  </numFmts>
  <fonts count="83">
    <font>
      <sz val="11"/>
      <color theme="1"/>
      <name val="等线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2"/>
      <color indexed="8"/>
      <name val="黑体"/>
      <charset val="134"/>
    </font>
    <font>
      <sz val="20"/>
      <name val="方正小标宋简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黑体"/>
      <charset val="134"/>
    </font>
    <font>
      <b/>
      <sz val="11"/>
      <color indexed="8"/>
      <name val="等线"/>
      <charset val="134"/>
    </font>
    <font>
      <sz val="20"/>
      <color indexed="8"/>
      <name val="方正小标宋简体"/>
      <charset val="134"/>
    </font>
    <font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等线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8"/>
      <color indexed="8"/>
      <name val="方正小标宋简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2"/>
      <name val="等线"/>
      <charset val="134"/>
    </font>
    <font>
      <sz val="10.5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b/>
      <sz val="11"/>
      <name val="黑体"/>
      <charset val="134"/>
    </font>
    <font>
      <sz val="10"/>
      <name val="Arial"/>
      <charset val="134"/>
    </font>
    <font>
      <sz val="12"/>
      <color indexed="8"/>
      <name val="等线"/>
      <charset val="134"/>
    </font>
    <font>
      <sz val="10"/>
      <name val="仿宋_GB2312"/>
      <charset val="134"/>
    </font>
    <font>
      <b/>
      <sz val="11"/>
      <name val="宋体"/>
      <charset val="134"/>
    </font>
    <font>
      <b/>
      <sz val="10"/>
      <name val="Arial"/>
      <charset val="134"/>
    </font>
    <font>
      <sz val="11"/>
      <name val="等线"/>
      <charset val="134"/>
    </font>
    <font>
      <sz val="10"/>
      <color theme="1"/>
      <name val="Arial"/>
      <charset val="134"/>
    </font>
    <font>
      <sz val="10"/>
      <color theme="1"/>
      <name val="仿宋_GB2312"/>
      <charset val="134"/>
    </font>
    <font>
      <sz val="11"/>
      <color indexed="8"/>
      <name val="黑体"/>
      <charset val="134"/>
    </font>
    <font>
      <sz val="9"/>
      <color indexed="8"/>
      <name val="仿宋"/>
      <charset val="134"/>
    </font>
    <font>
      <sz val="24"/>
      <color indexed="8"/>
      <name val="方正小标宋_GBK"/>
      <charset val="134"/>
    </font>
    <font>
      <sz val="10"/>
      <color indexed="8"/>
      <name val="黑体"/>
      <charset val="134"/>
    </font>
    <font>
      <b/>
      <sz val="11"/>
      <color indexed="8"/>
      <name val="Arial"/>
      <charset val="134"/>
    </font>
    <font>
      <sz val="11"/>
      <color indexed="8"/>
      <name val="Arial"/>
      <charset val="134"/>
    </font>
    <font>
      <sz val="10"/>
      <color indexed="8"/>
      <name val="Arial"/>
      <charset val="134"/>
    </font>
    <font>
      <sz val="18"/>
      <name val="方正小标宋简体"/>
      <charset val="134"/>
    </font>
    <font>
      <sz val="12"/>
      <color indexed="8"/>
      <name val="Arial"/>
      <charset val="134"/>
    </font>
    <font>
      <b/>
      <sz val="12"/>
      <name val="仿宋_GB2312"/>
      <charset val="134"/>
    </font>
    <font>
      <sz val="11"/>
      <name val="黑体"/>
      <charset val="134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8"/>
      <name val="Times New Roman"/>
      <charset val="134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2"/>
      <name val="Times New Roman"/>
      <charset val="134"/>
    </font>
    <font>
      <sz val="11"/>
      <color indexed="17"/>
      <name val="宋体"/>
      <charset val="134"/>
    </font>
    <font>
      <sz val="12"/>
      <name val="官帕眉"/>
      <charset val="134"/>
    </font>
    <font>
      <sz val="10"/>
      <name val="Times New Roman"/>
      <charset val="134"/>
    </font>
    <font>
      <sz val="9"/>
      <name val="宋体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sz val="11"/>
      <color indexed="20"/>
      <name val="宋体"/>
      <charset val="134"/>
    </font>
    <font>
      <sz val="10"/>
      <name val="Helv"/>
      <charset val="134"/>
    </font>
    <font>
      <u/>
      <sz val="12"/>
      <color indexed="36"/>
      <name val="宋体"/>
      <charset val="134"/>
    </font>
    <font>
      <sz val="10"/>
      <name val="MS Sans Serif"/>
      <charset val="134"/>
    </font>
    <font>
      <sz val="12"/>
      <name val="Courier"/>
      <charset val="134"/>
    </font>
    <font>
      <sz val="10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2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8" fillId="12" borderId="1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8" fillId="0" borderId="0"/>
    <xf numFmtId="0" fontId="49" fillId="5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1" fillId="28" borderId="17" applyNumberFormat="0" applyFont="0" applyAlignment="0" applyProtection="0">
      <alignment vertical="center"/>
    </xf>
    <xf numFmtId="0" fontId="4" fillId="0" borderId="0"/>
    <xf numFmtId="0" fontId="52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" fillId="0" borderId="0"/>
    <xf numFmtId="0" fontId="66" fillId="0" borderId="0" applyNumberFormat="0" applyFill="0" applyBorder="0" applyAlignment="0" applyProtection="0">
      <alignment vertical="center"/>
    </xf>
    <xf numFmtId="184" fontId="42" fillId="0" borderId="0" applyFill="0" applyBorder="0" applyAlignment="0"/>
    <xf numFmtId="0" fontId="62" fillId="0" borderId="0" applyNumberFormat="0" applyFill="0" applyBorder="0" applyAlignment="0" applyProtection="0">
      <alignment vertical="center"/>
    </xf>
    <xf numFmtId="0" fontId="57" fillId="0" borderId="13" applyNumberFormat="0" applyFill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65" fillId="6" borderId="18" applyNumberFormat="0" applyAlignment="0" applyProtection="0">
      <alignment vertical="center"/>
    </xf>
    <xf numFmtId="0" fontId="4" fillId="0" borderId="0"/>
    <xf numFmtId="0" fontId="67" fillId="0" borderId="0"/>
    <xf numFmtId="0" fontId="51" fillId="6" borderId="11" applyNumberFormat="0" applyAlignment="0" applyProtection="0">
      <alignment vertical="center"/>
    </xf>
    <xf numFmtId="0" fontId="63" fillId="22" borderId="16" applyNumberFormat="0" applyAlignment="0" applyProtection="0">
      <alignment vertical="center"/>
    </xf>
    <xf numFmtId="0" fontId="28" fillId="0" borderId="0"/>
    <xf numFmtId="0" fontId="52" fillId="10" borderId="0" applyNumberFormat="0" applyBorder="0" applyAlignment="0" applyProtection="0">
      <alignment vertical="center"/>
    </xf>
    <xf numFmtId="179" fontId="28" fillId="0" borderId="0" applyFont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59" fillId="0" borderId="15" applyNumberFormat="0" applyFill="0" applyAlignment="0" applyProtection="0">
      <alignment vertical="center"/>
    </xf>
    <xf numFmtId="0" fontId="53" fillId="0" borderId="12" applyNumberFormat="0" applyFill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67" fillId="0" borderId="0"/>
    <xf numFmtId="0" fontId="52" fillId="7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28" fillId="0" borderId="0"/>
    <xf numFmtId="0" fontId="28" fillId="0" borderId="0"/>
    <xf numFmtId="41" fontId="28" fillId="0" borderId="0" applyFont="0" applyFill="0" applyBorder="0" applyAlignment="0" applyProtection="0"/>
    <xf numFmtId="0" fontId="28" fillId="0" borderId="0"/>
    <xf numFmtId="0" fontId="67" fillId="0" borderId="0"/>
    <xf numFmtId="0" fontId="28" fillId="0" borderId="0"/>
    <xf numFmtId="0" fontId="67" fillId="0" borderId="0"/>
    <xf numFmtId="0" fontId="28" fillId="0" borderId="0"/>
    <xf numFmtId="0" fontId="28" fillId="0" borderId="0" applyBorder="0"/>
    <xf numFmtId="0" fontId="42" fillId="0" borderId="0" applyNumberFormat="0" applyFill="0" applyBorder="0" applyAlignment="0" applyProtection="0">
      <alignment vertical="top"/>
    </xf>
    <xf numFmtId="0" fontId="4" fillId="0" borderId="0">
      <alignment vertical="center"/>
    </xf>
    <xf numFmtId="188" fontId="70" fillId="0" borderId="0"/>
    <xf numFmtId="43" fontId="28" fillId="0" borderId="0" applyFont="0" applyFill="0" applyBorder="0" applyAlignment="0" applyProtection="0"/>
    <xf numFmtId="0" fontId="26" fillId="0" borderId="0"/>
    <xf numFmtId="176" fontId="28" fillId="0" borderId="0" applyFont="0" applyFill="0" applyBorder="0" applyAlignment="0" applyProtection="0"/>
    <xf numFmtId="177" fontId="70" fillId="0" borderId="0"/>
    <xf numFmtId="0" fontId="72" fillId="0" borderId="0" applyProtection="0"/>
    <xf numFmtId="178" fontId="70" fillId="0" borderId="0"/>
    <xf numFmtId="2" fontId="72" fillId="0" borderId="0" applyProtection="0"/>
    <xf numFmtId="0" fontId="73" fillId="0" borderId="19" applyNumberFormat="0" applyAlignment="0" applyProtection="0">
      <alignment horizontal="left" vertical="center"/>
    </xf>
    <xf numFmtId="0" fontId="73" fillId="0" borderId="10">
      <alignment horizontal="left" vertical="center"/>
    </xf>
    <xf numFmtId="0" fontId="74" fillId="0" borderId="0" applyProtection="0"/>
    <xf numFmtId="0" fontId="73" fillId="0" borderId="0" applyProtection="0"/>
    <xf numFmtId="37" fontId="75" fillId="0" borderId="0"/>
    <xf numFmtId="0" fontId="76" fillId="0" borderId="0"/>
    <xf numFmtId="0" fontId="60" fillId="0" borderId="0"/>
    <xf numFmtId="1" fontId="28" fillId="0" borderId="0"/>
    <xf numFmtId="0" fontId="32" fillId="0" borderId="0" applyNumberFormat="0" applyFill="0" applyBorder="0" applyAlignment="0" applyProtection="0"/>
    <xf numFmtId="0" fontId="72" fillId="0" borderId="20" applyProtection="0"/>
    <xf numFmtId="9" fontId="4" fillId="0" borderId="0" applyFont="0" applyFill="0" applyBorder="0" applyAlignment="0" applyProtection="0">
      <alignment vertical="center"/>
    </xf>
    <xf numFmtId="0" fontId="26" fillId="0" borderId="1">
      <alignment horizontal="distributed" vertical="center" wrapText="1"/>
    </xf>
    <xf numFmtId="41" fontId="4" fillId="0" borderId="0" applyFont="0" applyFill="0" applyBorder="0" applyAlignment="0" applyProtection="0"/>
    <xf numFmtId="0" fontId="77" fillId="34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4" fillId="0" borderId="0"/>
    <xf numFmtId="41" fontId="4" fillId="0" borderId="0" applyFont="0" applyFill="0" applyBorder="0" applyAlignment="0" applyProtection="0"/>
    <xf numFmtId="0" fontId="71" fillId="0" borderId="0"/>
    <xf numFmtId="0" fontId="4" fillId="0" borderId="0" applyNumberFormat="0" applyFill="0" applyBorder="0" applyAlignment="0" applyProtection="0"/>
    <xf numFmtId="9" fontId="69" fillId="0" borderId="0" applyFont="0" applyFill="0" applyBorder="0" applyAlignment="0" applyProtection="0"/>
    <xf numFmtId="0" fontId="68" fillId="3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18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8" fillId="0" borderId="0"/>
    <xf numFmtId="4" fontId="8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9" fillId="0" borderId="0"/>
    <xf numFmtId="1" fontId="26" fillId="0" borderId="1">
      <alignment vertical="center"/>
      <protection locked="0"/>
    </xf>
    <xf numFmtId="0" fontId="81" fillId="0" borderId="0"/>
    <xf numFmtId="183" fontId="26" fillId="0" borderId="1">
      <alignment vertical="center"/>
      <protection locked="0"/>
    </xf>
    <xf numFmtId="0" fontId="28" fillId="0" borderId="0"/>
  </cellStyleXfs>
  <cellXfs count="361">
    <xf numFmtId="0" fontId="0" fillId="0" borderId="0" xfId="0"/>
    <xf numFmtId="0" fontId="1" fillId="0" borderId="0" xfId="97" applyFont="1" applyAlignment="1">
      <alignment wrapText="1"/>
    </xf>
    <xf numFmtId="0" fontId="2" fillId="0" borderId="0" xfId="97" applyFont="1" applyAlignment="1">
      <alignment wrapText="1"/>
    </xf>
    <xf numFmtId="0" fontId="3" fillId="0" borderId="0" xfId="97" applyFont="1" applyAlignment="1">
      <alignment wrapText="1"/>
    </xf>
    <xf numFmtId="0" fontId="4" fillId="0" borderId="0" xfId="97" applyAlignment="1">
      <alignment horizontal="left" wrapText="1"/>
    </xf>
    <xf numFmtId="186" fontId="4" fillId="0" borderId="0" xfId="97" applyNumberFormat="1" applyAlignment="1">
      <alignment wrapText="1"/>
    </xf>
    <xf numFmtId="0" fontId="4" fillId="0" borderId="0" xfId="97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97" applyFont="1" applyAlignment="1">
      <alignment horizontal="center" vertical="center" wrapText="1"/>
    </xf>
    <xf numFmtId="0" fontId="7" fillId="0" borderId="0" xfId="97" applyFont="1" applyAlignment="1">
      <alignment horizontal="left" vertical="center" wrapText="1"/>
    </xf>
    <xf numFmtId="0" fontId="0" fillId="0" borderId="0" xfId="97" applyFont="1" applyAlignment="1">
      <alignment horizontal="center" vertical="center" wrapText="1"/>
    </xf>
    <xf numFmtId="0" fontId="8" fillId="0" borderId="0" xfId="97" applyFont="1" applyAlignment="1">
      <alignment horizontal="center" vertical="center" wrapText="1"/>
    </xf>
    <xf numFmtId="0" fontId="5" fillId="0" borderId="1" xfId="97" applyFont="1" applyBorder="1" applyAlignment="1">
      <alignment horizontal="center" vertical="center" wrapText="1"/>
    </xf>
    <xf numFmtId="186" fontId="5" fillId="0" borderId="1" xfId="97" applyNumberFormat="1" applyFont="1" applyBorder="1" applyAlignment="1">
      <alignment horizontal="center" vertical="center" wrapText="1"/>
    </xf>
    <xf numFmtId="0" fontId="9" fillId="0" borderId="1" xfId="97" applyFont="1" applyBorder="1" applyAlignment="1">
      <alignment horizontal="left" vertical="center" wrapText="1"/>
    </xf>
    <xf numFmtId="193" fontId="9" fillId="0" borderId="1" xfId="97" applyNumberFormat="1" applyFont="1" applyBorder="1" applyAlignment="1">
      <alignment horizontal="center" vertical="center" wrapText="1"/>
    </xf>
    <xf numFmtId="186" fontId="9" fillId="0" borderId="1" xfId="97" applyNumberFormat="1" applyFont="1" applyBorder="1" applyAlignment="1">
      <alignment horizontal="center" vertical="center" wrapText="1"/>
    </xf>
    <xf numFmtId="0" fontId="10" fillId="0" borderId="1" xfId="97" applyFont="1" applyBorder="1" applyAlignment="1">
      <alignment horizontal="left" vertical="center" wrapText="1"/>
    </xf>
    <xf numFmtId="193" fontId="10" fillId="0" borderId="1" xfId="97" applyNumberFormat="1" applyFont="1" applyBorder="1" applyAlignment="1">
      <alignment horizontal="center" vertical="center" wrapText="1"/>
    </xf>
    <xf numFmtId="186" fontId="10" fillId="0" borderId="1" xfId="97" applyNumberFormat="1" applyFont="1" applyBorder="1" applyAlignment="1">
      <alignment horizontal="center" vertical="center" wrapText="1"/>
    </xf>
    <xf numFmtId="0" fontId="2" fillId="0" borderId="1" xfId="101" applyFont="1" applyBorder="1" applyAlignment="1">
      <alignment horizontal="center" vertical="center" wrapText="1"/>
    </xf>
    <xf numFmtId="193" fontId="2" fillId="0" borderId="1" xfId="97" applyNumberFormat="1" applyFont="1" applyBorder="1" applyAlignment="1">
      <alignment horizontal="center" vertical="center" wrapText="1"/>
    </xf>
    <xf numFmtId="0" fontId="2" fillId="0" borderId="1" xfId="97" applyFont="1" applyBorder="1" applyAlignment="1">
      <alignment horizontal="left" vertical="center" wrapText="1"/>
    </xf>
    <xf numFmtId="186" fontId="0" fillId="0" borderId="0" xfId="97" applyNumberFormat="1" applyFont="1" applyAlignment="1">
      <alignment wrapText="1"/>
    </xf>
    <xf numFmtId="186" fontId="6" fillId="0" borderId="0" xfId="97" applyNumberFormat="1" applyFont="1" applyAlignment="1">
      <alignment horizontal="center" vertical="center" wrapText="1"/>
    </xf>
    <xf numFmtId="0" fontId="10" fillId="0" borderId="0" xfId="97" applyFont="1" applyAlignment="1">
      <alignment horizontal="left" vertical="center" wrapText="1"/>
    </xf>
    <xf numFmtId="186" fontId="2" fillId="0" borderId="0" xfId="97" applyNumberFormat="1" applyFont="1" applyAlignment="1">
      <alignment horizontal="center" vertical="center" wrapText="1"/>
    </xf>
    <xf numFmtId="0" fontId="2" fillId="0" borderId="0" xfId="97" applyFont="1" applyAlignment="1">
      <alignment horizontal="center" vertical="center" wrapText="1"/>
    </xf>
    <xf numFmtId="186" fontId="10" fillId="0" borderId="0" xfId="97" applyNumberFormat="1" applyFont="1" applyAlignment="1">
      <alignment horizontal="center" vertical="center" wrapText="1"/>
    </xf>
    <xf numFmtId="0" fontId="4" fillId="0" borderId="1" xfId="97" applyBorder="1" applyAlignment="1">
      <alignment horizontal="left" vertical="center" wrapText="1"/>
    </xf>
    <xf numFmtId="0" fontId="9" fillId="0" borderId="1" xfId="97" applyFont="1" applyBorder="1" applyAlignment="1">
      <alignment horizontal="left" vertical="center" wrapText="1" shrinkToFi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93" fontId="10" fillId="0" borderId="1" xfId="0" applyNumberFormat="1" applyFont="1" applyBorder="1" applyAlignment="1">
      <alignment horizontal="center" vertical="center" wrapText="1"/>
    </xf>
    <xf numFmtId="18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93" fontId="9" fillId="0" borderId="1" xfId="0" applyNumberFormat="1" applyFont="1" applyBorder="1" applyAlignment="1">
      <alignment horizontal="center" vertical="center" wrapText="1"/>
    </xf>
    <xf numFmtId="186" fontId="9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186" fontId="16" fillId="0" borderId="1" xfId="0" applyNumberFormat="1" applyFont="1" applyBorder="1" applyAlignment="1">
      <alignment horizontal="center" vertical="center" wrapText="1"/>
    </xf>
    <xf numFmtId="0" fontId="4" fillId="0" borderId="1" xfId="99" applyBorder="1" applyAlignment="1" applyProtection="1">
      <alignment vertical="center" wrapText="1"/>
      <protection locked="0"/>
    </xf>
    <xf numFmtId="193" fontId="10" fillId="0" borderId="2" xfId="0" applyNumberFormat="1" applyFont="1" applyBorder="1" applyAlignment="1">
      <alignment horizontal="center" vertical="center" wrapText="1"/>
    </xf>
    <xf numFmtId="186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4" fillId="0" borderId="1" xfId="99" applyBorder="1" applyAlignment="1">
      <alignment horizontal="left" vertical="center" wrapText="1"/>
    </xf>
    <xf numFmtId="193" fontId="9" fillId="0" borderId="2" xfId="0" applyNumberFormat="1" applyFont="1" applyBorder="1" applyAlignment="1">
      <alignment horizontal="center" vertical="center" wrapText="1"/>
    </xf>
    <xf numFmtId="186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193" fontId="4" fillId="0" borderId="1" xfId="99" applyNumberFormat="1" applyBorder="1" applyAlignment="1">
      <alignment horizontal="center" vertical="center" wrapText="1"/>
    </xf>
    <xf numFmtId="186" fontId="0" fillId="0" borderId="0" xfId="0" applyNumberFormat="1" applyAlignment="1">
      <alignment wrapText="1"/>
    </xf>
    <xf numFmtId="186" fontId="13" fillId="0" borderId="0" xfId="0" applyNumberFormat="1" applyFont="1" applyAlignment="1">
      <alignment horizontal="center" wrapText="1"/>
    </xf>
    <xf numFmtId="0" fontId="1" fillId="0" borderId="0" xfId="98" applyFont="1" applyAlignment="1">
      <alignment wrapText="1"/>
    </xf>
    <xf numFmtId="0" fontId="2" fillId="0" borderId="0" xfId="98" applyFont="1" applyAlignment="1">
      <alignment wrapText="1"/>
    </xf>
    <xf numFmtId="0" fontId="3" fillId="0" borderId="0" xfId="98" applyFont="1" applyAlignment="1">
      <alignment wrapText="1"/>
    </xf>
    <xf numFmtId="0" fontId="4" fillId="0" borderId="0" xfId="98" applyAlignment="1">
      <alignment horizontal="left" wrapText="1"/>
    </xf>
    <xf numFmtId="0" fontId="4" fillId="0" borderId="0" xfId="98" applyAlignment="1">
      <alignment wrapText="1"/>
    </xf>
    <xf numFmtId="0" fontId="0" fillId="0" borderId="0" xfId="98" applyFont="1" applyAlignment="1">
      <alignment wrapText="1"/>
    </xf>
    <xf numFmtId="0" fontId="6" fillId="0" borderId="0" xfId="98" applyFont="1" applyAlignment="1">
      <alignment horizontal="center" vertical="center" wrapText="1"/>
    </xf>
    <xf numFmtId="0" fontId="7" fillId="0" borderId="0" xfId="98" applyFont="1" applyAlignment="1">
      <alignment horizontal="left" vertical="center" wrapText="1"/>
    </xf>
    <xf numFmtId="0" fontId="0" fillId="0" borderId="0" xfId="98" applyFont="1" applyAlignment="1">
      <alignment horizontal="center" vertical="center" wrapText="1"/>
    </xf>
    <xf numFmtId="0" fontId="10" fillId="0" borderId="0" xfId="98" applyFont="1" applyAlignment="1">
      <alignment horizontal="center" vertical="center" wrapText="1"/>
    </xf>
    <xf numFmtId="0" fontId="5" fillId="0" borderId="1" xfId="98" applyFont="1" applyBorder="1" applyAlignment="1">
      <alignment horizontal="center" vertical="center" wrapText="1"/>
    </xf>
    <xf numFmtId="0" fontId="9" fillId="0" borderId="1" xfId="98" applyFont="1" applyBorder="1" applyAlignment="1">
      <alignment horizontal="left" vertical="center" wrapText="1"/>
    </xf>
    <xf numFmtId="193" fontId="9" fillId="0" borderId="1" xfId="98" applyNumberFormat="1" applyFont="1" applyBorder="1" applyAlignment="1">
      <alignment horizontal="center" vertical="center" wrapText="1"/>
    </xf>
    <xf numFmtId="186" fontId="9" fillId="0" borderId="1" xfId="98" applyNumberFormat="1" applyFont="1" applyBorder="1" applyAlignment="1">
      <alignment horizontal="center" vertical="center" wrapText="1"/>
    </xf>
    <xf numFmtId="0" fontId="10" fillId="0" borderId="1" xfId="98" applyFont="1" applyBorder="1" applyAlignment="1">
      <alignment horizontal="left" vertical="center" wrapText="1"/>
    </xf>
    <xf numFmtId="193" fontId="10" fillId="0" borderId="1" xfId="98" applyNumberFormat="1" applyFont="1" applyBorder="1" applyAlignment="1">
      <alignment horizontal="center" vertical="center" wrapText="1"/>
    </xf>
    <xf numFmtId="186" fontId="10" fillId="0" borderId="1" xfId="98" applyNumberFormat="1" applyFont="1" applyBorder="1" applyAlignment="1">
      <alignment horizontal="center" vertical="center" wrapText="1"/>
    </xf>
    <xf numFmtId="0" fontId="2" fillId="0" borderId="1" xfId="29" applyFont="1" applyBorder="1" applyAlignment="1">
      <alignment horizontal="center" vertical="center" wrapText="1"/>
    </xf>
    <xf numFmtId="193" fontId="2" fillId="0" borderId="1" xfId="98" applyNumberFormat="1" applyFont="1" applyBorder="1" applyAlignment="1">
      <alignment horizontal="center" vertical="center" wrapText="1"/>
    </xf>
    <xf numFmtId="185" fontId="2" fillId="0" borderId="1" xfId="98" applyNumberFormat="1" applyFont="1" applyBorder="1" applyAlignment="1">
      <alignment horizontal="center" vertical="center" wrapText="1"/>
    </xf>
    <xf numFmtId="0" fontId="2" fillId="0" borderId="1" xfId="98" applyFont="1" applyBorder="1" applyAlignment="1">
      <alignment horizontal="left" vertical="center" wrapText="1"/>
    </xf>
    <xf numFmtId="185" fontId="10" fillId="0" borderId="1" xfId="98" applyNumberFormat="1" applyFont="1" applyBorder="1" applyAlignment="1">
      <alignment horizontal="center" vertical="center" wrapText="1"/>
    </xf>
    <xf numFmtId="185" fontId="4" fillId="0" borderId="0" xfId="98" applyNumberFormat="1" applyAlignment="1">
      <alignment wrapText="1"/>
    </xf>
    <xf numFmtId="0" fontId="20" fillId="0" borderId="0" xfId="98" applyFont="1" applyAlignment="1">
      <alignment wrapText="1"/>
    </xf>
    <xf numFmtId="0" fontId="0" fillId="0" borderId="0" xfId="98" applyFont="1" applyAlignment="1">
      <alignment horizontal="left" vertical="center" wrapText="1"/>
    </xf>
    <xf numFmtId="0" fontId="7" fillId="0" borderId="0" xfId="98" applyFont="1" applyAlignment="1">
      <alignment horizontal="center" vertical="center" wrapText="1"/>
    </xf>
    <xf numFmtId="0" fontId="4" fillId="0" borderId="1" xfId="98" applyBorder="1" applyAlignment="1">
      <alignment horizontal="left" vertical="center" wrapText="1"/>
    </xf>
    <xf numFmtId="0" fontId="3" fillId="0" borderId="0" xfId="15" applyFont="1"/>
    <xf numFmtId="0" fontId="21" fillId="0" borderId="0" xfId="15" applyFont="1"/>
    <xf numFmtId="0" fontId="22" fillId="0" borderId="0" xfId="0" applyFont="1" applyAlignment="1">
      <alignment vertical="center"/>
    </xf>
    <xf numFmtId="0" fontId="6" fillId="0" borderId="0" xfId="15" applyFont="1" applyAlignment="1">
      <alignment horizontal="center" vertical="center"/>
    </xf>
    <xf numFmtId="0" fontId="17" fillId="0" borderId="3" xfId="15" applyFont="1" applyBorder="1" applyAlignment="1">
      <alignment horizontal="center" vertical="center"/>
    </xf>
    <xf numFmtId="0" fontId="22" fillId="0" borderId="1" xfId="15" applyFont="1" applyBorder="1" applyAlignment="1">
      <alignment horizontal="center" vertical="center"/>
    </xf>
    <xf numFmtId="0" fontId="2" fillId="0" borderId="1" xfId="15" applyFont="1" applyBorder="1" applyAlignment="1">
      <alignment horizontal="center" vertical="center"/>
    </xf>
    <xf numFmtId="193" fontId="2" fillId="0" borderId="1" xfId="15" applyNumberFormat="1" applyFont="1" applyBorder="1" applyAlignment="1">
      <alignment horizontal="center" vertical="center"/>
    </xf>
    <xf numFmtId="0" fontId="17" fillId="0" borderId="1" xfId="15" applyFont="1" applyBorder="1" applyAlignment="1">
      <alignment horizontal="left" vertical="center"/>
    </xf>
    <xf numFmtId="193" fontId="17" fillId="0" borderId="1" xfId="15" applyNumberFormat="1" applyFont="1" applyBorder="1" applyAlignment="1">
      <alignment horizontal="left" vertical="center"/>
    </xf>
    <xf numFmtId="0" fontId="4" fillId="0" borderId="0" xfId="68">
      <alignment vertical="center"/>
    </xf>
    <xf numFmtId="0" fontId="4" fillId="0" borderId="0" xfId="68" applyAlignment="1">
      <alignment horizontal="center" vertical="center"/>
    </xf>
    <xf numFmtId="0" fontId="21" fillId="0" borderId="0" xfId="68" applyFont="1">
      <alignment vertical="center"/>
    </xf>
    <xf numFmtId="0" fontId="21" fillId="0" borderId="0" xfId="68" applyFont="1" applyAlignment="1">
      <alignment horizontal="center" vertical="center"/>
    </xf>
    <xf numFmtId="0" fontId="6" fillId="0" borderId="0" xfId="68" applyFont="1" applyAlignment="1">
      <alignment horizontal="center" vertical="center"/>
    </xf>
    <xf numFmtId="0" fontId="17" fillId="0" borderId="3" xfId="68" applyFont="1" applyBorder="1" applyAlignment="1">
      <alignment horizontal="center" vertical="center"/>
    </xf>
    <xf numFmtId="0" fontId="22" fillId="0" borderId="1" xfId="68" applyFont="1" applyBorder="1" applyAlignment="1">
      <alignment horizontal="center" vertical="center"/>
    </xf>
    <xf numFmtId="0" fontId="17" fillId="0" borderId="1" xfId="68" applyFont="1" applyBorder="1" applyAlignment="1">
      <alignment vertical="center" wrapText="1"/>
    </xf>
    <xf numFmtId="0" fontId="17" fillId="0" borderId="1" xfId="68" applyFont="1" applyBorder="1" applyAlignment="1">
      <alignment horizontal="center" vertical="center" wrapText="1"/>
    </xf>
    <xf numFmtId="189" fontId="17" fillId="0" borderId="1" xfId="68" applyNumberFormat="1" applyFont="1" applyBorder="1" applyAlignment="1">
      <alignment horizontal="center" vertical="center" wrapText="1"/>
    </xf>
    <xf numFmtId="0" fontId="17" fillId="0" borderId="1" xfId="68" applyFont="1" applyBorder="1">
      <alignment vertical="center"/>
    </xf>
    <xf numFmtId="0" fontId="17" fillId="0" borderId="1" xfId="68" applyFont="1" applyBorder="1" applyAlignment="1">
      <alignment horizontal="center" vertical="center"/>
    </xf>
    <xf numFmtId="0" fontId="18" fillId="0" borderId="1" xfId="68" applyFont="1" applyBorder="1" applyAlignment="1">
      <alignment horizontal="center" vertical="center"/>
    </xf>
    <xf numFmtId="0" fontId="18" fillId="0" borderId="1" xfId="68" applyFont="1" applyBorder="1">
      <alignment vertical="center"/>
    </xf>
    <xf numFmtId="189" fontId="18" fillId="0" borderId="1" xfId="68" applyNumberFormat="1" applyFont="1" applyBorder="1" applyAlignment="1">
      <alignment horizontal="center" vertical="center" wrapText="1"/>
    </xf>
    <xf numFmtId="0" fontId="4" fillId="0" borderId="0" xfId="68" applyFont="1">
      <alignment vertical="center"/>
    </xf>
    <xf numFmtId="0" fontId="4" fillId="0" borderId="0" xfId="68" applyFont="1" applyAlignment="1">
      <alignment horizontal="center"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2" fillId="0" borderId="0" xfId="68" applyFont="1">
      <alignment vertical="center"/>
    </xf>
    <xf numFmtId="0" fontId="17" fillId="0" borderId="0" xfId="68" applyFont="1" applyAlignment="1">
      <alignment horizontal="center" vertical="center"/>
    </xf>
    <xf numFmtId="0" fontId="17" fillId="0" borderId="1" xfId="68" applyFont="1" applyBorder="1" applyAlignment="1">
      <alignment horizontal="left" vertical="center"/>
    </xf>
    <xf numFmtId="0" fontId="1" fillId="0" borderId="0" xfId="15" applyFont="1" applyAlignment="1">
      <alignment wrapText="1"/>
    </xf>
    <xf numFmtId="0" fontId="3" fillId="0" borderId="0" xfId="15" applyFont="1" applyAlignment="1">
      <alignment wrapText="1"/>
    </xf>
    <xf numFmtId="0" fontId="0" fillId="0" borderId="0" xfId="15" applyFont="1" applyAlignment="1">
      <alignment wrapText="1"/>
    </xf>
    <xf numFmtId="0" fontId="6" fillId="0" borderId="0" xfId="15" applyFont="1" applyAlignment="1">
      <alignment horizontal="center" vertical="center" wrapText="1"/>
    </xf>
    <xf numFmtId="0" fontId="10" fillId="0" borderId="3" xfId="15" applyFont="1" applyBorder="1" applyAlignment="1">
      <alignment horizontal="center" vertical="center" wrapText="1"/>
    </xf>
    <xf numFmtId="0" fontId="5" fillId="0" borderId="1" xfId="15" applyFont="1" applyBorder="1" applyAlignment="1">
      <alignment horizontal="center" vertical="center" wrapText="1"/>
    </xf>
    <xf numFmtId="0" fontId="2" fillId="0" borderId="1" xfId="15" applyFont="1" applyBorder="1" applyAlignment="1">
      <alignment horizontal="center" vertical="center" wrapText="1"/>
    </xf>
    <xf numFmtId="193" fontId="2" fillId="0" borderId="1" xfId="15" applyNumberFormat="1" applyFont="1" applyBorder="1" applyAlignment="1">
      <alignment horizontal="center" vertical="center" wrapText="1"/>
    </xf>
    <xf numFmtId="3" fontId="4" fillId="0" borderId="1" xfId="29" applyNumberFormat="1" applyBorder="1" applyAlignment="1">
      <alignment vertical="center" wrapText="1"/>
    </xf>
    <xf numFmtId="193" fontId="10" fillId="0" borderId="1" xfId="71" applyNumberFormat="1" applyFont="1" applyBorder="1" applyAlignment="1">
      <alignment horizontal="center" vertical="center" wrapText="1"/>
    </xf>
    <xf numFmtId="193" fontId="10" fillId="0" borderId="1" xfId="15" applyNumberFormat="1" applyFont="1" applyBorder="1" applyAlignment="1">
      <alignment horizontal="center" vertical="center" wrapText="1"/>
    </xf>
    <xf numFmtId="0" fontId="10" fillId="0" borderId="1" xfId="15" applyFont="1" applyBorder="1" applyAlignment="1">
      <alignment horizontal="center" vertical="center" wrapText="1"/>
    </xf>
    <xf numFmtId="0" fontId="1" fillId="0" borderId="0" xfId="29" applyFont="1" applyAlignment="1">
      <alignment vertical="center" wrapText="1"/>
    </xf>
    <xf numFmtId="0" fontId="2" fillId="0" borderId="0" xfId="29" applyFont="1" applyAlignment="1">
      <alignment vertical="center" wrapText="1"/>
    </xf>
    <xf numFmtId="0" fontId="23" fillId="0" borderId="0" xfId="29" applyFont="1" applyAlignment="1">
      <alignment vertical="center" wrapText="1"/>
    </xf>
    <xf numFmtId="0" fontId="4" fillId="0" borderId="0" xfId="29" applyAlignment="1">
      <alignment vertical="center" wrapText="1"/>
    </xf>
    <xf numFmtId="0" fontId="6" fillId="0" borderId="0" xfId="29" applyFont="1" applyAlignment="1">
      <alignment horizontal="center" vertical="center" wrapText="1"/>
    </xf>
    <xf numFmtId="0" fontId="4" fillId="0" borderId="3" xfId="29" applyBorder="1" applyAlignment="1">
      <alignment horizontal="center" vertical="center" wrapText="1"/>
    </xf>
    <xf numFmtId="0" fontId="1" fillId="0" borderId="1" xfId="29" applyFont="1" applyBorder="1" applyAlignment="1">
      <alignment horizontal="center" vertical="center" wrapText="1"/>
    </xf>
    <xf numFmtId="0" fontId="11" fillId="0" borderId="1" xfId="100" applyFont="1" applyBorder="1" applyAlignment="1">
      <alignment horizontal="center" vertical="center" wrapText="1"/>
    </xf>
    <xf numFmtId="0" fontId="1" fillId="0" borderId="1" xfId="100" applyFont="1" applyBorder="1" applyAlignment="1">
      <alignment horizontal="center" vertical="center" wrapText="1"/>
    </xf>
    <xf numFmtId="0" fontId="1" fillId="0" borderId="4" xfId="100" applyFont="1" applyBorder="1" applyAlignment="1">
      <alignment horizontal="center" vertical="center" wrapText="1"/>
    </xf>
    <xf numFmtId="0" fontId="1" fillId="0" borderId="4" xfId="99" applyFont="1" applyBorder="1" applyAlignment="1">
      <alignment horizontal="center" vertical="center" wrapText="1"/>
    </xf>
    <xf numFmtId="3" fontId="2" fillId="0" borderId="1" xfId="29" applyNumberFormat="1" applyFont="1" applyBorder="1" applyAlignment="1">
      <alignment vertical="center" wrapText="1"/>
    </xf>
    <xf numFmtId="193" fontId="2" fillId="0" borderId="1" xfId="29" applyNumberFormat="1" applyFont="1" applyBorder="1" applyAlignment="1">
      <alignment horizontal="center" vertical="center" wrapText="1"/>
    </xf>
    <xf numFmtId="186" fontId="2" fillId="0" borderId="1" xfId="29" applyNumberFormat="1" applyFont="1" applyBorder="1" applyAlignment="1">
      <alignment horizontal="center" vertical="center" wrapText="1"/>
    </xf>
    <xf numFmtId="3" fontId="4" fillId="0" borderId="1" xfId="29" applyNumberFormat="1" applyFont="1" applyBorder="1" applyAlignment="1">
      <alignment vertical="center" wrapText="1"/>
    </xf>
    <xf numFmtId="193" fontId="4" fillId="0" borderId="1" xfId="29" applyNumberFormat="1" applyFont="1" applyBorder="1" applyAlignment="1">
      <alignment horizontal="center" vertical="center" wrapText="1"/>
    </xf>
    <xf numFmtId="186" fontId="4" fillId="0" borderId="1" xfId="29" applyNumberFormat="1" applyFont="1" applyBorder="1" applyAlignment="1">
      <alignment horizontal="center" vertical="center" wrapText="1"/>
    </xf>
    <xf numFmtId="0" fontId="4" fillId="0" borderId="1" xfId="29" applyFont="1" applyBorder="1" applyAlignment="1">
      <alignment horizontal="center" vertical="center" wrapText="1"/>
    </xf>
    <xf numFmtId="193" fontId="4" fillId="0" borderId="1" xfId="29" applyNumberFormat="1" applyBorder="1" applyAlignment="1">
      <alignment horizontal="center" vertical="center" wrapText="1"/>
    </xf>
    <xf numFmtId="186" fontId="4" fillId="0" borderId="1" xfId="29" applyNumberFormat="1" applyBorder="1" applyAlignment="1">
      <alignment horizontal="center" vertical="center" wrapText="1"/>
    </xf>
    <xf numFmtId="0" fontId="4" fillId="0" borderId="1" xfId="29" applyBorder="1" applyAlignment="1">
      <alignment horizontal="center" vertical="center" wrapText="1"/>
    </xf>
    <xf numFmtId="49" fontId="10" fillId="0" borderId="5" xfId="68" applyNumberFormat="1" applyFont="1" applyBorder="1" applyAlignment="1">
      <alignment vertical="center" wrapText="1"/>
    </xf>
    <xf numFmtId="193" fontId="4" fillId="0" borderId="0" xfId="29" applyNumberFormat="1" applyAlignment="1">
      <alignment vertical="center" wrapText="1"/>
    </xf>
    <xf numFmtId="0" fontId="24" fillId="0" borderId="1" xfId="29" applyFont="1" applyBorder="1" applyAlignment="1">
      <alignment vertical="center" wrapText="1"/>
    </xf>
    <xf numFmtId="49" fontId="10" fillId="0" borderId="6" xfId="68" applyNumberFormat="1" applyFont="1" applyBorder="1" applyAlignment="1">
      <alignment vertical="center" wrapText="1"/>
    </xf>
    <xf numFmtId="49" fontId="10" fillId="0" borderId="1" xfId="68" applyNumberFormat="1" applyFont="1" applyBorder="1" applyAlignment="1">
      <alignment vertical="center" wrapText="1"/>
    </xf>
    <xf numFmtId="0" fontId="4" fillId="0" borderId="1" xfId="29" applyBorder="1" applyAlignment="1">
      <alignment vertical="center" wrapText="1"/>
    </xf>
    <xf numFmtId="3" fontId="2" fillId="0" borderId="1" xfId="100" applyNumberFormat="1" applyFont="1" applyBorder="1" applyAlignment="1">
      <alignment horizontal="left" vertical="center" wrapText="1"/>
    </xf>
    <xf numFmtId="3" fontId="4" fillId="0" borderId="1" xfId="100" applyNumberFormat="1" applyFont="1" applyBorder="1" applyAlignment="1">
      <alignment horizontal="left" vertical="center" wrapText="1"/>
    </xf>
    <xf numFmtId="3" fontId="17" fillId="0" borderId="1" xfId="100" applyNumberFormat="1" applyFont="1" applyBorder="1" applyAlignment="1">
      <alignment horizontal="left" vertical="center" wrapText="1"/>
    </xf>
    <xf numFmtId="0" fontId="25" fillId="0" borderId="7" xfId="29" applyFont="1" applyBorder="1" applyAlignment="1">
      <alignment horizontal="left" vertical="center" wrapText="1"/>
    </xf>
    <xf numFmtId="0" fontId="20" fillId="0" borderId="0" xfId="29" applyFont="1" applyAlignment="1">
      <alignment vertical="center" wrapText="1"/>
    </xf>
    <xf numFmtId="0" fontId="1" fillId="0" borderId="0" xfId="100" applyFont="1" applyAlignment="1">
      <alignment vertical="center" wrapText="1"/>
    </xf>
    <xf numFmtId="0" fontId="3" fillId="0" borderId="0" xfId="100" applyFont="1" applyAlignment="1">
      <alignment vertical="center" wrapText="1"/>
    </xf>
    <xf numFmtId="0" fontId="26" fillId="0" borderId="0" xfId="100" applyFont="1" applyAlignment="1">
      <alignment vertical="center" wrapText="1"/>
    </xf>
    <xf numFmtId="0" fontId="27" fillId="0" borderId="0" xfId="100" applyFont="1" applyAlignment="1">
      <alignment vertical="center" wrapText="1"/>
    </xf>
    <xf numFmtId="0" fontId="28" fillId="0" borderId="0" xfId="100" applyFont="1" applyAlignment="1">
      <alignment vertical="center" wrapText="1"/>
    </xf>
    <xf numFmtId="0" fontId="6" fillId="0" borderId="0" xfId="100" applyFont="1" applyAlignment="1">
      <alignment horizontal="center" vertical="center" wrapText="1"/>
    </xf>
    <xf numFmtId="0" fontId="0" fillId="0" borderId="0" xfId="100" applyFont="1" applyAlignment="1">
      <alignment vertical="center" wrapText="1"/>
    </xf>
    <xf numFmtId="0" fontId="0" fillId="0" borderId="0" xfId="100" applyFont="1" applyAlignment="1">
      <alignment horizontal="center" wrapText="1"/>
    </xf>
    <xf numFmtId="0" fontId="10" fillId="0" borderId="0" xfId="100" applyFont="1" applyAlignment="1">
      <alignment horizontal="center" vertical="center" wrapText="1"/>
    </xf>
    <xf numFmtId="0" fontId="22" fillId="0" borderId="1" xfId="100" applyFont="1" applyBorder="1" applyAlignment="1">
      <alignment horizontal="center" vertical="center" wrapText="1"/>
    </xf>
    <xf numFmtId="0" fontId="22" fillId="0" borderId="4" xfId="100" applyFont="1" applyBorder="1" applyAlignment="1">
      <alignment horizontal="center" vertical="center" wrapText="1"/>
    </xf>
    <xf numFmtId="3" fontId="17" fillId="0" borderId="1" xfId="100" applyNumberFormat="1" applyFont="1" applyBorder="1" applyAlignment="1">
      <alignment vertical="center" wrapText="1"/>
    </xf>
    <xf numFmtId="0" fontId="29" fillId="0" borderId="1" xfId="100" applyFont="1" applyBorder="1" applyAlignment="1">
      <alignment horizontal="center" vertical="center" wrapText="1"/>
    </xf>
    <xf numFmtId="0" fontId="10" fillId="0" borderId="1" xfId="100" applyFont="1" applyBorder="1" applyAlignment="1">
      <alignment horizontal="center" vertical="center" wrapText="1"/>
    </xf>
    <xf numFmtId="186" fontId="10" fillId="0" borderId="1" xfId="100" applyNumberFormat="1" applyFont="1" applyBorder="1" applyAlignment="1">
      <alignment horizontal="center" vertical="center" wrapText="1"/>
    </xf>
    <xf numFmtId="0" fontId="4" fillId="0" borderId="1" xfId="100" applyFont="1" applyBorder="1" applyAlignment="1">
      <alignment horizontal="center" vertical="center" wrapText="1"/>
    </xf>
    <xf numFmtId="193" fontId="4" fillId="0" borderId="1" xfId="100" applyNumberFormat="1" applyFont="1" applyBorder="1" applyAlignment="1">
      <alignment horizontal="center" vertical="center" wrapText="1"/>
    </xf>
    <xf numFmtId="193" fontId="10" fillId="0" borderId="1" xfId="100" applyNumberFormat="1" applyFont="1" applyBorder="1" applyAlignment="1">
      <alignment horizontal="center" vertical="center" wrapText="1"/>
    </xf>
    <xf numFmtId="0" fontId="2" fillId="0" borderId="1" xfId="100" applyFont="1" applyBorder="1" applyAlignment="1">
      <alignment horizontal="center" vertical="center" wrapText="1"/>
    </xf>
    <xf numFmtId="186" fontId="2" fillId="0" borderId="1" xfId="100" applyNumberFormat="1" applyFont="1" applyBorder="1" applyAlignment="1">
      <alignment horizontal="center" vertical="center" wrapText="1"/>
    </xf>
    <xf numFmtId="0" fontId="4" fillId="0" borderId="1" xfId="100" applyFont="1" applyBorder="1" applyAlignment="1">
      <alignment vertical="center" wrapText="1"/>
    </xf>
    <xf numFmtId="193" fontId="4" fillId="0" borderId="1" xfId="100" applyNumberFormat="1" applyFont="1" applyBorder="1" applyAlignment="1">
      <alignment vertical="center" wrapText="1"/>
    </xf>
    <xf numFmtId="186" fontId="4" fillId="0" borderId="1" xfId="100" applyNumberFormat="1" applyFont="1" applyBorder="1" applyAlignment="1">
      <alignment horizontal="center" vertical="center" wrapText="1"/>
    </xf>
    <xf numFmtId="3" fontId="4" fillId="0" borderId="1" xfId="100" applyNumberFormat="1" applyFont="1" applyBorder="1" applyAlignment="1">
      <alignment vertical="center" wrapText="1"/>
    </xf>
    <xf numFmtId="193" fontId="2" fillId="0" borderId="1" xfId="100" applyNumberFormat="1" applyFont="1" applyBorder="1" applyAlignment="1">
      <alignment horizontal="center" vertical="center" wrapText="1"/>
    </xf>
    <xf numFmtId="3" fontId="30" fillId="0" borderId="0" xfId="100" applyNumberFormat="1" applyFont="1" applyAlignment="1">
      <alignment vertical="center" wrapText="1"/>
    </xf>
    <xf numFmtId="0" fontId="30" fillId="0" borderId="0" xfId="100" applyFont="1" applyAlignment="1">
      <alignment vertical="center" wrapText="1"/>
    </xf>
    <xf numFmtId="0" fontId="30" fillId="0" borderId="0" xfId="100" applyFont="1" applyAlignment="1">
      <alignment horizontal="left" vertical="center" wrapText="1"/>
    </xf>
    <xf numFmtId="0" fontId="31" fillId="0" borderId="0" xfId="100" applyFont="1" applyAlignment="1">
      <alignment vertical="center" wrapText="1"/>
    </xf>
    <xf numFmtId="0" fontId="32" fillId="0" borderId="0" xfId="100" applyFont="1" applyAlignment="1">
      <alignment vertical="center" wrapText="1"/>
    </xf>
    <xf numFmtId="0" fontId="33" fillId="0" borderId="0" xfId="100" applyFont="1" applyAlignment="1">
      <alignment vertical="center" wrapText="1"/>
    </xf>
    <xf numFmtId="0" fontId="34" fillId="0" borderId="0" xfId="100" applyFont="1" applyAlignment="1">
      <alignment vertical="center" wrapText="1"/>
    </xf>
    <xf numFmtId="0" fontId="22" fillId="0" borderId="2" xfId="100" applyFont="1" applyBorder="1" applyAlignment="1">
      <alignment horizontal="center" vertical="center" wrapText="1"/>
    </xf>
    <xf numFmtId="0" fontId="1" fillId="0" borderId="2" xfId="99" applyFont="1" applyBorder="1" applyAlignment="1">
      <alignment horizontal="center" vertical="center" wrapText="1"/>
    </xf>
    <xf numFmtId="193" fontId="17" fillId="0" borderId="1" xfId="100" applyNumberFormat="1" applyFont="1" applyBorder="1" applyAlignment="1">
      <alignment horizontal="center" vertical="center" wrapText="1"/>
    </xf>
    <xf numFmtId="3" fontId="2" fillId="0" borderId="1" xfId="100" applyNumberFormat="1" applyFont="1" applyBorder="1" applyAlignment="1">
      <alignment horizontal="center" vertical="center" wrapText="1"/>
    </xf>
    <xf numFmtId="193" fontId="18" fillId="0" borderId="1" xfId="100" applyNumberFormat="1" applyFont="1" applyBorder="1" applyAlignment="1">
      <alignment horizontal="center" vertical="center" wrapText="1"/>
    </xf>
    <xf numFmtId="186" fontId="9" fillId="0" borderId="1" xfId="100" applyNumberFormat="1" applyFont="1" applyBorder="1" applyAlignment="1">
      <alignment horizontal="center" vertical="center" wrapText="1"/>
    </xf>
    <xf numFmtId="3" fontId="17" fillId="0" borderId="1" xfId="100" applyNumberFormat="1" applyFont="1" applyBorder="1" applyAlignment="1">
      <alignment horizontal="center" vertical="center" wrapText="1"/>
    </xf>
    <xf numFmtId="3" fontId="4" fillId="0" borderId="1" xfId="100" applyNumberFormat="1" applyFont="1" applyBorder="1" applyAlignment="1">
      <alignment horizontal="center" vertical="center" wrapText="1"/>
    </xf>
    <xf numFmtId="0" fontId="35" fillId="0" borderId="0" xfId="100" applyFont="1" applyAlignment="1">
      <alignment vertical="center" wrapText="1"/>
    </xf>
    <xf numFmtId="182" fontId="30" fillId="0" borderId="0" xfId="100" applyNumberFormat="1" applyFont="1" applyAlignment="1">
      <alignment vertical="center" wrapText="1"/>
    </xf>
    <xf numFmtId="0" fontId="28" fillId="0" borderId="0" xfId="100" applyFont="1" applyAlignment="1">
      <alignment horizontal="center" wrapText="1"/>
    </xf>
    <xf numFmtId="0" fontId="30" fillId="0" borderId="0" xfId="100" applyFont="1" applyAlignment="1">
      <alignment horizontal="left" wrapText="1"/>
    </xf>
    <xf numFmtId="0" fontId="35" fillId="0" borderId="0" xfId="100" applyFont="1" applyAlignment="1">
      <alignment horizontal="left" wrapText="1"/>
    </xf>
    <xf numFmtId="3" fontId="35" fillId="0" borderId="0" xfId="100" applyNumberFormat="1" applyFont="1" applyAlignment="1">
      <alignment vertical="center" wrapText="1"/>
    </xf>
    <xf numFmtId="0" fontId="35" fillId="0" borderId="0" xfId="100" applyFont="1" applyAlignment="1">
      <alignment horizontal="left" vertical="center" wrapText="1"/>
    </xf>
    <xf numFmtId="193" fontId="32" fillId="0" borderId="0" xfId="100" applyNumberFormat="1" applyFont="1" applyAlignment="1">
      <alignment vertical="center" wrapText="1"/>
    </xf>
    <xf numFmtId="0" fontId="28" fillId="0" borderId="0" xfId="100" applyFont="1" applyAlignment="1">
      <alignment horizontal="center" vertical="center" wrapText="1"/>
    </xf>
    <xf numFmtId="186" fontId="29" fillId="0" borderId="1" xfId="100" applyNumberFormat="1" applyFont="1" applyBorder="1" applyAlignment="1">
      <alignment horizontal="center" vertical="center" wrapText="1"/>
    </xf>
    <xf numFmtId="0" fontId="30" fillId="0" borderId="0" xfId="100" applyFont="1" applyAlignment="1">
      <alignment horizontal="center" vertical="center" wrapText="1"/>
    </xf>
    <xf numFmtId="0" fontId="30" fillId="0" borderId="0" xfId="100" applyFont="1" applyAlignment="1">
      <alignment horizontal="center" wrapText="1"/>
    </xf>
    <xf numFmtId="3" fontId="30" fillId="0" borderId="0" xfId="10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94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7" fillId="0" borderId="3" xfId="15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93" fontId="1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94" applyFont="1" applyAlignment="1">
      <alignment wrapText="1"/>
    </xf>
    <xf numFmtId="0" fontId="12" fillId="0" borderId="0" xfId="94" applyFont="1" applyAlignment="1">
      <alignment wrapText="1"/>
    </xf>
    <xf numFmtId="0" fontId="0" fillId="0" borderId="0" xfId="94" applyFont="1" applyAlignment="1">
      <alignment wrapText="1"/>
    </xf>
    <xf numFmtId="0" fontId="0" fillId="0" borderId="0" xfId="94" applyFont="1" applyAlignment="1">
      <alignment horizont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vertical="center" wrapText="1"/>
    </xf>
    <xf numFmtId="0" fontId="29" fillId="0" borderId="0" xfId="15" applyFont="1" applyAlignment="1">
      <alignment wrapText="1"/>
    </xf>
    <xf numFmtId="0" fontId="0" fillId="0" borderId="3" xfId="15" applyFont="1" applyBorder="1" applyAlignment="1">
      <alignment horizontal="center" vertical="center" wrapText="1"/>
    </xf>
    <xf numFmtId="0" fontId="1" fillId="0" borderId="1" xfId="15" applyFont="1" applyBorder="1" applyAlignment="1">
      <alignment horizontal="center" vertical="center" wrapText="1"/>
    </xf>
    <xf numFmtId="193" fontId="3" fillId="0" borderId="1" xfId="15" applyNumberFormat="1" applyFont="1" applyBorder="1" applyAlignment="1">
      <alignment horizontal="center" vertical="center" wrapText="1"/>
    </xf>
    <xf numFmtId="0" fontId="26" fillId="0" borderId="1" xfId="99" applyFont="1" applyBorder="1" applyAlignment="1" applyProtection="1">
      <alignment vertical="center" wrapText="1"/>
      <protection locked="0"/>
    </xf>
    <xf numFmtId="189" fontId="10" fillId="0" borderId="1" xfId="68" applyNumberFormat="1" applyFont="1" applyBorder="1" applyAlignment="1">
      <alignment horizontal="center" vertical="center" wrapText="1"/>
    </xf>
    <xf numFmtId="193" fontId="26" fillId="0" borderId="1" xfId="15" applyNumberFormat="1" applyFont="1" applyBorder="1" applyAlignment="1">
      <alignment horizontal="center" vertical="center" wrapText="1"/>
    </xf>
    <xf numFmtId="0" fontId="26" fillId="0" borderId="1" xfId="15" applyFont="1" applyBorder="1" applyAlignment="1">
      <alignment horizontal="center" vertical="center" wrapText="1"/>
    </xf>
    <xf numFmtId="0" fontId="26" fillId="0" borderId="1" xfId="99" applyFont="1" applyBorder="1" applyAlignment="1">
      <alignment horizontal="left" vertical="center" wrapText="1"/>
    </xf>
    <xf numFmtId="0" fontId="0" fillId="0" borderId="1" xfId="15" applyFont="1" applyBorder="1" applyAlignment="1">
      <alignment horizontal="center" vertical="center" wrapText="1"/>
    </xf>
    <xf numFmtId="0" fontId="0" fillId="0" borderId="1" xfId="15" applyFont="1" applyBorder="1" applyAlignment="1">
      <alignment wrapText="1"/>
    </xf>
    <xf numFmtId="0" fontId="29" fillId="0" borderId="1" xfId="15" applyFont="1" applyBorder="1" applyAlignment="1">
      <alignment wrapText="1"/>
    </xf>
    <xf numFmtId="0" fontId="1" fillId="0" borderId="0" xfId="68" applyFont="1" applyAlignment="1">
      <alignment vertical="center" wrapText="1"/>
    </xf>
    <xf numFmtId="0" fontId="4" fillId="0" borderId="0" xfId="68" applyAlignment="1">
      <alignment vertical="center" wrapText="1"/>
    </xf>
    <xf numFmtId="0" fontId="13" fillId="0" borderId="0" xfId="68" applyFont="1" applyAlignment="1">
      <alignment horizontal="center" vertical="center" wrapText="1"/>
    </xf>
    <xf numFmtId="0" fontId="10" fillId="0" borderId="3" xfId="68" applyFont="1" applyBorder="1" applyAlignment="1">
      <alignment vertical="center" wrapText="1"/>
    </xf>
    <xf numFmtId="0" fontId="10" fillId="0" borderId="3" xfId="68" applyFont="1" applyBorder="1" applyAlignment="1">
      <alignment horizontal="center" vertical="center" wrapText="1"/>
    </xf>
    <xf numFmtId="0" fontId="5" fillId="0" borderId="1" xfId="68" applyFont="1" applyBorder="1" applyAlignment="1">
      <alignment horizontal="center" vertical="center" wrapText="1"/>
    </xf>
    <xf numFmtId="0" fontId="10" fillId="0" borderId="1" xfId="68" applyFont="1" applyBorder="1" applyAlignment="1">
      <alignment horizontal="left" vertical="center" wrapText="1" shrinkToFit="1"/>
    </xf>
    <xf numFmtId="0" fontId="10" fillId="0" borderId="1" xfId="68" applyFont="1" applyBorder="1" applyAlignment="1">
      <alignment vertical="center" wrapText="1"/>
    </xf>
    <xf numFmtId="0" fontId="4" fillId="0" borderId="1" xfId="68" applyBorder="1" applyAlignment="1">
      <alignment vertical="center" wrapText="1"/>
    </xf>
    <xf numFmtId="0" fontId="4" fillId="0" borderId="1" xfId="68" applyFont="1" applyBorder="1" applyAlignment="1">
      <alignment vertical="center" wrapText="1"/>
    </xf>
    <xf numFmtId="189" fontId="10" fillId="0" borderId="1" xfId="68" applyNumberFormat="1" applyFont="1" applyBorder="1" applyAlignment="1">
      <alignment vertical="center" wrapText="1"/>
    </xf>
    <xf numFmtId="0" fontId="9" fillId="0" borderId="1" xfId="68" applyFont="1" applyBorder="1" applyAlignment="1">
      <alignment horizontal="center" vertical="center" wrapText="1"/>
    </xf>
    <xf numFmtId="189" fontId="9" fillId="0" borderId="1" xfId="68" applyNumberFormat="1" applyFont="1" applyBorder="1" applyAlignment="1">
      <alignment horizontal="center" vertical="center" wrapText="1"/>
    </xf>
    <xf numFmtId="0" fontId="2" fillId="0" borderId="1" xfId="68" applyFont="1" applyBorder="1" applyAlignment="1">
      <alignment horizontal="center" vertical="center" wrapText="1"/>
    </xf>
    <xf numFmtId="0" fontId="39" fillId="0" borderId="0" xfId="95" applyFont="1" applyAlignment="1">
      <alignment wrapText="1"/>
    </xf>
    <xf numFmtId="0" fontId="40" fillId="0" borderId="0" xfId="95" applyFont="1" applyAlignment="1">
      <alignment wrapText="1"/>
    </xf>
    <xf numFmtId="0" fontId="41" fillId="0" borderId="0" xfId="95" applyFont="1" applyAlignment="1">
      <alignment wrapText="1"/>
    </xf>
    <xf numFmtId="0" fontId="42" fillId="0" borderId="0" xfId="95" applyAlignment="1">
      <alignment wrapText="1"/>
    </xf>
    <xf numFmtId="193" fontId="42" fillId="0" borderId="0" xfId="95" applyNumberFormat="1" applyAlignment="1">
      <alignment wrapText="1"/>
    </xf>
    <xf numFmtId="0" fontId="43" fillId="0" borderId="0" xfId="99" applyFont="1" applyAlignment="1">
      <alignment horizontal="center" vertical="center" wrapText="1"/>
    </xf>
    <xf numFmtId="0" fontId="44" fillId="0" borderId="0" xfId="95" applyFont="1" applyAlignment="1">
      <alignment wrapText="1"/>
    </xf>
    <xf numFmtId="193" fontId="10" fillId="0" borderId="0" xfId="95" applyNumberFormat="1" applyFont="1" applyAlignment="1">
      <alignment horizontal="right" vertical="center" wrapText="1"/>
    </xf>
    <xf numFmtId="0" fontId="5" fillId="0" borderId="1" xfId="95" applyFont="1" applyBorder="1" applyAlignment="1">
      <alignment horizontal="center" vertical="center" wrapText="1" shrinkToFit="1"/>
    </xf>
    <xf numFmtId="193" fontId="5" fillId="0" borderId="9" xfId="95" applyNumberFormat="1" applyFont="1" applyBorder="1" applyAlignment="1">
      <alignment horizontal="center" vertical="center" wrapText="1" shrinkToFit="1"/>
    </xf>
    <xf numFmtId="0" fontId="9" fillId="0" borderId="1" xfId="95" applyFont="1" applyBorder="1" applyAlignment="1">
      <alignment horizontal="center" vertical="center" wrapText="1" shrinkToFit="1"/>
    </xf>
    <xf numFmtId="3" fontId="2" fillId="0" borderId="1" xfId="0" applyNumberFormat="1" applyFont="1" applyBorder="1" applyAlignment="1">
      <alignment horizontal="center" vertical="center" wrapText="1"/>
    </xf>
    <xf numFmtId="0" fontId="9" fillId="0" borderId="1" xfId="95" applyFont="1" applyBorder="1" applyAlignment="1">
      <alignment horizontal="left" vertical="center" wrapText="1" shrinkToFit="1"/>
    </xf>
    <xf numFmtId="0" fontId="10" fillId="0" borderId="1" xfId="95" applyFont="1" applyBorder="1" applyAlignment="1">
      <alignment horizontal="left" vertical="center" wrapText="1" shrinkToFit="1"/>
    </xf>
    <xf numFmtId="3" fontId="4" fillId="0" borderId="1" xfId="0" applyNumberFormat="1" applyFont="1" applyBorder="1" applyAlignment="1">
      <alignment horizontal="center" vertical="center" wrapText="1"/>
    </xf>
    <xf numFmtId="3" fontId="41" fillId="0" borderId="0" xfId="95" applyNumberFormat="1" applyFont="1" applyAlignment="1">
      <alignment wrapText="1"/>
    </xf>
    <xf numFmtId="0" fontId="8" fillId="0" borderId="1" xfId="95" applyFont="1" applyBorder="1" applyAlignment="1">
      <alignment horizontal="left" vertical="center" wrapText="1" shrinkToFit="1"/>
    </xf>
    <xf numFmtId="0" fontId="4" fillId="0" borderId="0" xfId="68" applyFill="1" applyAlignment="1">
      <alignment vertical="center" wrapText="1"/>
    </xf>
    <xf numFmtId="0" fontId="1" fillId="0" borderId="0" xfId="96" applyFont="1" applyFill="1" applyAlignment="1">
      <alignment wrapText="1"/>
    </xf>
    <xf numFmtId="0" fontId="26" fillId="0" borderId="0" xfId="96" applyFont="1" applyFill="1" applyAlignment="1">
      <alignment wrapText="1"/>
    </xf>
    <xf numFmtId="0" fontId="4" fillId="0" borderId="0" xfId="96" applyFill="1" applyAlignment="1">
      <alignment wrapText="1"/>
    </xf>
    <xf numFmtId="0" fontId="4" fillId="0" borderId="0" xfId="96" applyFill="1" applyAlignment="1">
      <alignment wrapText="1" shrinkToFit="1"/>
    </xf>
    <xf numFmtId="0" fontId="4" fillId="0" borderId="0" xfId="96" applyFill="1" applyAlignment="1">
      <alignment horizontal="center" wrapText="1"/>
    </xf>
    <xf numFmtId="0" fontId="5" fillId="0" borderId="0" xfId="0" applyFont="1" applyFill="1" applyAlignment="1">
      <alignment vertical="center" wrapText="1"/>
    </xf>
    <xf numFmtId="0" fontId="4" fillId="0" borderId="0" xfId="68" applyFill="1" applyAlignment="1">
      <alignment horizontal="center" vertical="center" wrapText="1"/>
    </xf>
    <xf numFmtId="0" fontId="6" fillId="0" borderId="0" xfId="99" applyFont="1" applyFill="1" applyAlignment="1">
      <alignment horizontal="center" vertical="center" wrapText="1"/>
    </xf>
    <xf numFmtId="0" fontId="4" fillId="0" borderId="0" xfId="103" applyFont="1" applyFill="1" applyAlignment="1">
      <alignment horizontal="right" vertical="center" wrapText="1"/>
    </xf>
    <xf numFmtId="0" fontId="1" fillId="0" borderId="1" xfId="96" applyFont="1" applyFill="1" applyBorder="1" applyAlignment="1">
      <alignment horizontal="center" vertical="center" wrapText="1" shrinkToFit="1"/>
    </xf>
    <xf numFmtId="0" fontId="1" fillId="0" borderId="1" xfId="96" applyFont="1" applyFill="1" applyBorder="1" applyAlignment="1">
      <alignment horizontal="center" vertical="center" wrapText="1"/>
    </xf>
    <xf numFmtId="0" fontId="2" fillId="0" borderId="1" xfId="96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5" fillId="0" borderId="0" xfId="99" applyFont="1" applyAlignment="1">
      <alignment wrapText="1"/>
    </xf>
    <xf numFmtId="0" fontId="3" fillId="0" borderId="0" xfId="99" applyFont="1" applyAlignment="1">
      <alignment wrapText="1"/>
    </xf>
    <xf numFmtId="0" fontId="4" fillId="0" borderId="0" xfId="99" applyAlignment="1">
      <alignment wrapText="1"/>
    </xf>
    <xf numFmtId="0" fontId="6" fillId="0" borderId="0" xfId="99" applyFont="1" applyAlignment="1">
      <alignment horizontal="center" vertical="center" wrapText="1"/>
    </xf>
    <xf numFmtId="0" fontId="25" fillId="0" borderId="0" xfId="99" applyFont="1" applyAlignment="1">
      <alignment horizontal="left" vertical="center" wrapText="1"/>
    </xf>
    <xf numFmtId="0" fontId="23" fillId="0" borderId="0" xfId="99" applyFont="1" applyAlignment="1">
      <alignment horizontal="center" vertical="center" wrapText="1"/>
    </xf>
    <xf numFmtId="0" fontId="23" fillId="0" borderId="3" xfId="99" applyFont="1" applyBorder="1" applyAlignment="1">
      <alignment horizontal="center" vertical="center" wrapText="1"/>
    </xf>
    <xf numFmtId="0" fontId="1" fillId="0" borderId="8" xfId="99" applyFont="1" applyBorder="1" applyAlignment="1">
      <alignment horizontal="center" vertical="center" wrapText="1"/>
    </xf>
    <xf numFmtId="0" fontId="1" fillId="0" borderId="10" xfId="99" applyFont="1" applyBorder="1" applyAlignment="1">
      <alignment horizontal="center" vertical="center" wrapText="1"/>
    </xf>
    <xf numFmtId="0" fontId="1" fillId="0" borderId="9" xfId="99" applyFont="1" applyBorder="1" applyAlignment="1">
      <alignment horizontal="center" vertical="center" wrapText="1"/>
    </xf>
    <xf numFmtId="0" fontId="46" fillId="0" borderId="4" xfId="99" applyFont="1" applyBorder="1" applyAlignment="1">
      <alignment horizontal="center" vertical="center" wrapText="1"/>
    </xf>
    <xf numFmtId="0" fontId="46" fillId="0" borderId="2" xfId="99" applyFont="1" applyBorder="1" applyAlignment="1">
      <alignment horizontal="center" vertical="center" wrapText="1"/>
    </xf>
    <xf numFmtId="0" fontId="2" fillId="0" borderId="1" xfId="99" applyFont="1" applyBorder="1" applyAlignment="1">
      <alignment horizontal="left" vertical="center" wrapText="1"/>
    </xf>
    <xf numFmtId="191" fontId="2" fillId="0" borderId="1" xfId="99" applyNumberFormat="1" applyFont="1" applyBorder="1" applyAlignment="1">
      <alignment horizontal="center" vertical="center" wrapText="1"/>
    </xf>
    <xf numFmtId="186" fontId="2" fillId="0" borderId="1" xfId="99" applyNumberFormat="1" applyFont="1" applyBorder="1" applyAlignment="1">
      <alignment horizontal="center" vertical="center" wrapText="1"/>
    </xf>
    <xf numFmtId="191" fontId="4" fillId="0" borderId="1" xfId="99" applyNumberFormat="1" applyBorder="1" applyAlignment="1">
      <alignment horizontal="center" vertical="center" wrapText="1"/>
    </xf>
    <xf numFmtId="186" fontId="4" fillId="0" borderId="1" xfId="99" applyNumberFormat="1" applyBorder="1" applyAlignment="1">
      <alignment horizontal="center" vertical="center" wrapText="1"/>
    </xf>
    <xf numFmtId="189" fontId="4" fillId="0" borderId="1" xfId="9" applyNumberFormat="1" applyFont="1" applyFill="1" applyBorder="1" applyAlignment="1" applyProtection="1">
      <alignment horizontal="center" vertical="center" wrapText="1"/>
    </xf>
    <xf numFmtId="194" fontId="4" fillId="0" borderId="1" xfId="99" applyNumberFormat="1" applyBorder="1" applyAlignment="1">
      <alignment horizontal="center" vertical="center" wrapText="1"/>
    </xf>
    <xf numFmtId="0" fontId="2" fillId="0" borderId="1" xfId="99" applyFont="1" applyBorder="1" applyAlignment="1">
      <alignment horizontal="center" vertical="center" wrapText="1"/>
    </xf>
    <xf numFmtId="0" fontId="1" fillId="0" borderId="0" xfId="99" applyFont="1" applyAlignment="1">
      <alignment wrapText="1"/>
    </xf>
    <xf numFmtId="0" fontId="4" fillId="0" borderId="0" xfId="99" applyAlignment="1">
      <alignment horizontal="center" wrapText="1"/>
    </xf>
    <xf numFmtId="0" fontId="0" fillId="0" borderId="0" xfId="99" applyFont="1" applyAlignment="1">
      <alignment vertical="center" wrapText="1"/>
    </xf>
    <xf numFmtId="0" fontId="17" fillId="0" borderId="0" xfId="99" applyFont="1" applyAlignment="1">
      <alignment horizontal="center" vertical="center" wrapText="1"/>
    </xf>
    <xf numFmtId="0" fontId="1" fillId="0" borderId="1" xfId="99" applyFont="1" applyBorder="1" applyAlignment="1">
      <alignment horizontal="center" vertical="center" wrapText="1"/>
    </xf>
    <xf numFmtId="181" fontId="10" fillId="0" borderId="1" xfId="68" applyNumberFormat="1" applyFont="1" applyBorder="1" applyAlignment="1">
      <alignment horizontal="center" vertical="center" wrapText="1"/>
    </xf>
    <xf numFmtId="186" fontId="10" fillId="0" borderId="1" xfId="99" applyNumberFormat="1" applyFont="1" applyBorder="1" applyAlignment="1">
      <alignment horizontal="center" vertical="center" wrapText="1"/>
    </xf>
    <xf numFmtId="193" fontId="10" fillId="0" borderId="1" xfId="68" applyNumberFormat="1" applyFont="1" applyBorder="1" applyAlignment="1">
      <alignment horizontal="right" vertical="center" wrapText="1"/>
    </xf>
    <xf numFmtId="193" fontId="10" fillId="0" borderId="2" xfId="68" applyNumberFormat="1" applyFont="1" applyBorder="1" applyAlignment="1">
      <alignment horizontal="right" vertical="center" wrapText="1"/>
    </xf>
    <xf numFmtId="193" fontId="2" fillId="0" borderId="1" xfId="99" applyNumberFormat="1" applyFont="1" applyBorder="1" applyAlignment="1">
      <alignment horizontal="center" vertical="center" wrapText="1"/>
    </xf>
    <xf numFmtId="181" fontId="2" fillId="0" borderId="1" xfId="99" applyNumberFormat="1" applyFont="1" applyBorder="1" applyAlignment="1">
      <alignment horizontal="center" vertical="center" wrapText="1"/>
    </xf>
    <xf numFmtId="193" fontId="4" fillId="0" borderId="0" xfId="99" applyNumberFormat="1" applyAlignment="1">
      <alignment wrapText="1"/>
    </xf>
    <xf numFmtId="193" fontId="4" fillId="0" borderId="0" xfId="99" applyNumberFormat="1" applyAlignment="1">
      <alignment horizontal="center" wrapText="1"/>
    </xf>
    <xf numFmtId="0" fontId="4" fillId="0" borderId="0" xfId="99" applyFont="1" applyAlignment="1">
      <alignment horizontal="center" vertical="center" wrapText="1"/>
    </xf>
    <xf numFmtId="0" fontId="4" fillId="0" borderId="0" xfId="99" applyFont="1" applyAlignment="1">
      <alignment horizontal="right" vertical="center" wrapText="1"/>
    </xf>
    <xf numFmtId="0" fontId="20" fillId="0" borderId="1" xfId="99" applyFont="1" applyBorder="1" applyAlignment="1">
      <alignment horizontal="left" vertical="center" wrapText="1"/>
    </xf>
  </cellXfs>
  <cellStyles count="12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_2011年财政收入完成情况（剔除转企业）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Calc Currency (0)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2015年预算（报市） 2" xfId="29"/>
    <cellStyle name="_2013年财政收入计划" xfId="30"/>
    <cellStyle name="计算" xfId="31" builtinId="22"/>
    <cellStyle name="检查单元格" xfId="32" builtinId="23"/>
    <cellStyle name="_2012年一般预算收支出总表(2012.11.13)" xfId="33"/>
    <cellStyle name="强调文字颜色 2" xfId="34" builtinId="33"/>
    <cellStyle name="Currency [0]" xfId="35"/>
    <cellStyle name="20% - 强调文字颜色 6" xfId="36" builtinId="50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_2012年初步结算表" xfId="47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_2011年初步结算（确定）1" xfId="58"/>
    <cellStyle name="_2012年预算调整情况（11.13）" xfId="59"/>
    <cellStyle name="Comma [0]" xfId="60"/>
    <cellStyle name="_2015年部门预算汇总" xfId="61"/>
    <cellStyle name="_掇刀2010年结算单（修改）" xfId="62"/>
    <cellStyle name="_2015年部门预算汇总0131" xfId="63"/>
    <cellStyle name="_Book3" xfId="64"/>
    <cellStyle name="_划转村场企业" xfId="65"/>
    <cellStyle name="3232" xfId="66"/>
    <cellStyle name="ColLevel_1" xfId="67"/>
    <cellStyle name="常规 2" xfId="68"/>
    <cellStyle name="comma zerodec" xfId="69"/>
    <cellStyle name="Comma_1995" xfId="70"/>
    <cellStyle name="常规 2 2" xfId="71"/>
    <cellStyle name="Currency_1995" xfId="72"/>
    <cellStyle name="Currency1" xfId="73"/>
    <cellStyle name="Date" xfId="74"/>
    <cellStyle name="Dollar (zero dec)" xfId="75"/>
    <cellStyle name="Fixed" xfId="76"/>
    <cellStyle name="Header1" xfId="77"/>
    <cellStyle name="Header2" xfId="78"/>
    <cellStyle name="HEADING1" xfId="79"/>
    <cellStyle name="HEADING2" xfId="80"/>
    <cellStyle name="no dec" xfId="81"/>
    <cellStyle name="Norma,_laroux_4_营业在建 (2)_E21" xfId="82"/>
    <cellStyle name="Normal_#10-Headcount" xfId="83"/>
    <cellStyle name="Percent_laroux" xfId="84"/>
    <cellStyle name="RowLevel_0" xfId="85"/>
    <cellStyle name="Total" xfId="86"/>
    <cellStyle name="百分比 2" xfId="87"/>
    <cellStyle name="表标题" xfId="88"/>
    <cellStyle name="千位[0]_，" xfId="89"/>
    <cellStyle name="差_工资花名册" xfId="90"/>
    <cellStyle name="常规 10" xfId="91"/>
    <cellStyle name="常规 3" xfId="92"/>
    <cellStyle name="常规 4" xfId="93"/>
    <cellStyle name="常规 5" xfId="94"/>
    <cellStyle name="常规 7" xfId="95"/>
    <cellStyle name="常规 8" xfId="96"/>
    <cellStyle name="常规_2005年各部门预算" xfId="97"/>
    <cellStyle name="常规_2005年各部门预算 2" xfId="98"/>
    <cellStyle name="常规_2007年预算执行情况表" xfId="99"/>
    <cellStyle name="常规_2014预算报告附表（公布）" xfId="100"/>
    <cellStyle name="常规_2015年预算（报市）" xfId="101"/>
    <cellStyle name="千分位[0]_F01-1" xfId="102"/>
    <cellStyle name="常规_2016年报人大及公开报表（一般）" xfId="103"/>
    <cellStyle name="分级显示行_1_13区汇总" xfId="104"/>
    <cellStyle name="归盒啦_95" xfId="105"/>
    <cellStyle name="好_工资花名册" xfId="106"/>
    <cellStyle name="后继超链接" xfId="107"/>
    <cellStyle name="霓付 [0]_95" xfId="108"/>
    <cellStyle name="霓付_95" xfId="109"/>
    <cellStyle name="烹拳 [0]_95" xfId="110"/>
    <cellStyle name="烹拳_95" xfId="111"/>
    <cellStyle name="普通_“三部” (2)" xfId="112"/>
    <cellStyle name="千分位_97-917" xfId="113"/>
    <cellStyle name="千位_，" xfId="114"/>
    <cellStyle name="钎霖_4岿角利" xfId="115"/>
    <cellStyle name="数字" xfId="116"/>
    <cellStyle name="未定义" xfId="117"/>
    <cellStyle name="小数" xfId="118"/>
    <cellStyle name="样式 1" xfId="11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30707;&#27849;&#21439;2020&#24180;&#26032;&#22686;&#25919;&#24220;&#20538;&#21048;&#36164;&#37329;&#20351;&#29992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28"/>
  <sheetViews>
    <sheetView topLeftCell="A13" workbookViewId="0">
      <selection activeCell="A6" sqref="$A6:$XFD28"/>
    </sheetView>
  </sheetViews>
  <sheetFormatPr defaultColWidth="9" defaultRowHeight="14.25" outlineLevelCol="6"/>
  <cols>
    <col min="1" max="1" width="31.05" style="327" customWidth="1"/>
    <col min="2" max="3" width="8.88333333333333" style="327" customWidth="1"/>
    <col min="4" max="4" width="10" style="327" customWidth="1"/>
    <col min="5" max="5" width="9.10833333333333" style="327" customWidth="1"/>
    <col min="6" max="6" width="10" style="327" customWidth="1"/>
    <col min="7" max="7" width="8.65833333333333" style="327" customWidth="1"/>
    <col min="8" max="16384" width="9" style="327"/>
  </cols>
  <sheetData>
    <row r="1" ht="18.75" customHeight="1" spans="1:1">
      <c r="A1" s="7" t="s">
        <v>0</v>
      </c>
    </row>
    <row r="2" ht="39.75" customHeight="1" spans="1:7">
      <c r="A2" s="328" t="s">
        <v>1</v>
      </c>
      <c r="B2" s="328"/>
      <c r="C2" s="328"/>
      <c r="D2" s="328"/>
      <c r="E2" s="328"/>
      <c r="F2" s="328"/>
      <c r="G2" s="328"/>
    </row>
    <row r="3" ht="23.25" customHeight="1" spans="1:7">
      <c r="A3" s="329"/>
      <c r="B3" s="330"/>
      <c r="C3" s="330"/>
      <c r="D3" s="330"/>
      <c r="E3" s="330"/>
      <c r="F3" s="358" t="s">
        <v>2</v>
      </c>
      <c r="G3" s="359"/>
    </row>
    <row r="4" ht="26.25" customHeight="1" spans="1:7">
      <c r="A4" s="155" t="s">
        <v>3</v>
      </c>
      <c r="B4" s="155" t="s">
        <v>4</v>
      </c>
      <c r="C4" s="332" t="s">
        <v>5</v>
      </c>
      <c r="D4" s="333"/>
      <c r="E4" s="334"/>
      <c r="F4" s="335" t="s">
        <v>6</v>
      </c>
      <c r="G4" s="155" t="s">
        <v>7</v>
      </c>
    </row>
    <row r="5" ht="32.25" customHeight="1" spans="1:7">
      <c r="A5" s="210"/>
      <c r="B5" s="210"/>
      <c r="C5" s="155" t="s">
        <v>8</v>
      </c>
      <c r="D5" s="155" t="s">
        <v>9</v>
      </c>
      <c r="E5" s="155" t="s">
        <v>10</v>
      </c>
      <c r="F5" s="336"/>
      <c r="G5" s="210"/>
    </row>
    <row r="6" s="325" customFormat="1" ht="25" customHeight="1" spans="1:7">
      <c r="A6" s="337" t="s">
        <v>11</v>
      </c>
      <c r="B6" s="338">
        <f>SUM(B7:B20)</f>
        <v>9923</v>
      </c>
      <c r="C6" s="338">
        <f>SUM(C7:C20)</f>
        <v>9800</v>
      </c>
      <c r="D6" s="338">
        <f>SUM(D7:D20)</f>
        <v>9800</v>
      </c>
      <c r="E6" s="338">
        <f>SUM(E7:E20)</f>
        <v>9688</v>
      </c>
      <c r="F6" s="339">
        <f>E6/D6*100</f>
        <v>98.8571428571429</v>
      </c>
      <c r="G6" s="339">
        <f>(E6-B6)/B6*100</f>
        <v>-2.36823541267762</v>
      </c>
    </row>
    <row r="7" ht="25" customHeight="1" spans="1:7">
      <c r="A7" s="61" t="s">
        <v>12</v>
      </c>
      <c r="B7" s="340">
        <v>4164</v>
      </c>
      <c r="C7" s="340">
        <v>4085</v>
      </c>
      <c r="D7" s="340">
        <v>4085</v>
      </c>
      <c r="E7" s="340">
        <v>3718</v>
      </c>
      <c r="F7" s="341">
        <f>E7/D7*100</f>
        <v>91.015911872705</v>
      </c>
      <c r="G7" s="341">
        <f>(E7-B7)/B7*100</f>
        <v>-10.7108549471662</v>
      </c>
    </row>
    <row r="8" ht="25" customHeight="1" spans="1:7">
      <c r="A8" s="61" t="s">
        <v>13</v>
      </c>
      <c r="B8" s="342">
        <v>535</v>
      </c>
      <c r="C8" s="342">
        <v>500</v>
      </c>
      <c r="D8" s="342">
        <v>500</v>
      </c>
      <c r="E8" s="342">
        <v>411</v>
      </c>
      <c r="F8" s="341">
        <f t="shared" ref="F8:F25" si="0">E8/D8*100</f>
        <v>82.2</v>
      </c>
      <c r="G8" s="341">
        <f t="shared" ref="G8:G20" si="1">(E8-B8)/B8*100</f>
        <v>-23.1775700934579</v>
      </c>
    </row>
    <row r="9" ht="25" customHeight="1" spans="1:7">
      <c r="A9" s="61" t="s">
        <v>14</v>
      </c>
      <c r="B9" s="342">
        <v>141</v>
      </c>
      <c r="C9" s="342">
        <v>140</v>
      </c>
      <c r="D9" s="342">
        <v>140</v>
      </c>
      <c r="E9" s="342">
        <v>188</v>
      </c>
      <c r="F9" s="341">
        <f t="shared" si="0"/>
        <v>134.285714285714</v>
      </c>
      <c r="G9" s="341">
        <f t="shared" si="1"/>
        <v>33.3333333333333</v>
      </c>
    </row>
    <row r="10" ht="25" customHeight="1" spans="1:7">
      <c r="A10" s="61" t="s">
        <v>15</v>
      </c>
      <c r="B10" s="342">
        <v>475</v>
      </c>
      <c r="C10" s="342">
        <v>450</v>
      </c>
      <c r="D10" s="342">
        <v>450</v>
      </c>
      <c r="E10" s="342">
        <v>439</v>
      </c>
      <c r="F10" s="341">
        <f t="shared" si="0"/>
        <v>97.5555555555556</v>
      </c>
      <c r="G10" s="341">
        <f t="shared" si="1"/>
        <v>-7.57894736842105</v>
      </c>
    </row>
    <row r="11" ht="25" customHeight="1" spans="1:7">
      <c r="A11" s="61" t="s">
        <v>16</v>
      </c>
      <c r="B11" s="342">
        <v>812</v>
      </c>
      <c r="C11" s="342">
        <v>800</v>
      </c>
      <c r="D11" s="342">
        <v>800</v>
      </c>
      <c r="E11" s="342">
        <v>674</v>
      </c>
      <c r="F11" s="341">
        <f t="shared" si="0"/>
        <v>84.25</v>
      </c>
      <c r="G11" s="341">
        <f t="shared" si="1"/>
        <v>-16.9950738916256</v>
      </c>
    </row>
    <row r="12" ht="25" customHeight="1" spans="1:7">
      <c r="A12" s="61" t="s">
        <v>17</v>
      </c>
      <c r="B12" s="342">
        <v>343</v>
      </c>
      <c r="C12" s="342">
        <v>350</v>
      </c>
      <c r="D12" s="342">
        <v>350</v>
      </c>
      <c r="E12" s="342">
        <v>509</v>
      </c>
      <c r="F12" s="341">
        <f t="shared" si="0"/>
        <v>145.428571428571</v>
      </c>
      <c r="G12" s="341">
        <f t="shared" si="1"/>
        <v>48.3965014577259</v>
      </c>
    </row>
    <row r="13" ht="25" customHeight="1" spans="1:7">
      <c r="A13" s="61" t="s">
        <v>18</v>
      </c>
      <c r="B13" s="342">
        <v>350</v>
      </c>
      <c r="C13" s="342">
        <v>350</v>
      </c>
      <c r="D13" s="342">
        <v>350</v>
      </c>
      <c r="E13" s="342">
        <v>148</v>
      </c>
      <c r="F13" s="341">
        <f t="shared" si="0"/>
        <v>42.2857142857143</v>
      </c>
      <c r="G13" s="341">
        <f t="shared" si="1"/>
        <v>-57.7142857142857</v>
      </c>
    </row>
    <row r="14" ht="25" customHeight="1" spans="1:7">
      <c r="A14" s="61" t="s">
        <v>19</v>
      </c>
      <c r="B14" s="342">
        <v>175</v>
      </c>
      <c r="C14" s="342">
        <v>170</v>
      </c>
      <c r="D14" s="342">
        <v>170</v>
      </c>
      <c r="E14" s="342">
        <v>305</v>
      </c>
      <c r="F14" s="341">
        <f t="shared" si="0"/>
        <v>179.411764705882</v>
      </c>
      <c r="G14" s="341">
        <f t="shared" si="1"/>
        <v>74.2857142857143</v>
      </c>
    </row>
    <row r="15" ht="25" customHeight="1" spans="1:7">
      <c r="A15" s="61" t="s">
        <v>20</v>
      </c>
      <c r="B15" s="342">
        <v>462</v>
      </c>
      <c r="C15" s="342">
        <v>550</v>
      </c>
      <c r="D15" s="342">
        <v>550</v>
      </c>
      <c r="E15" s="342">
        <v>793</v>
      </c>
      <c r="F15" s="341">
        <f t="shared" si="0"/>
        <v>144.181818181818</v>
      </c>
      <c r="G15" s="341">
        <f t="shared" si="1"/>
        <v>71.6450216450216</v>
      </c>
    </row>
    <row r="16" ht="25" customHeight="1" spans="1:7">
      <c r="A16" s="61" t="s">
        <v>21</v>
      </c>
      <c r="B16" s="342">
        <v>476</v>
      </c>
      <c r="C16" s="342">
        <v>500</v>
      </c>
      <c r="D16" s="342">
        <v>500</v>
      </c>
      <c r="E16" s="342">
        <v>490</v>
      </c>
      <c r="F16" s="341">
        <f t="shared" si="0"/>
        <v>98</v>
      </c>
      <c r="G16" s="341">
        <f t="shared" si="1"/>
        <v>2.94117647058823</v>
      </c>
    </row>
    <row r="17" ht="25" customHeight="1" spans="1:7">
      <c r="A17" s="61" t="s">
        <v>22</v>
      </c>
      <c r="B17" s="342">
        <v>396</v>
      </c>
      <c r="C17" s="342">
        <v>400</v>
      </c>
      <c r="D17" s="342">
        <v>400</v>
      </c>
      <c r="E17" s="342">
        <v>438</v>
      </c>
      <c r="F17" s="341">
        <f t="shared" si="0"/>
        <v>109.5</v>
      </c>
      <c r="G17" s="341">
        <f t="shared" si="1"/>
        <v>10.6060606060606</v>
      </c>
    </row>
    <row r="18" ht="25" customHeight="1" spans="1:7">
      <c r="A18" s="61" t="s">
        <v>23</v>
      </c>
      <c r="B18" s="340">
        <v>1282</v>
      </c>
      <c r="C18" s="342">
        <v>1200</v>
      </c>
      <c r="D18" s="342">
        <v>1200</v>
      </c>
      <c r="E18" s="340">
        <v>1162</v>
      </c>
      <c r="F18" s="341">
        <f t="shared" si="0"/>
        <v>96.8333333333333</v>
      </c>
      <c r="G18" s="341">
        <f t="shared" si="1"/>
        <v>-9.3603744149766</v>
      </c>
    </row>
    <row r="19" ht="25" customHeight="1" spans="1:7">
      <c r="A19" s="61" t="s">
        <v>24</v>
      </c>
      <c r="B19" s="342">
        <v>306</v>
      </c>
      <c r="C19" s="342">
        <v>300</v>
      </c>
      <c r="D19" s="342">
        <v>300</v>
      </c>
      <c r="E19" s="342">
        <v>406</v>
      </c>
      <c r="F19" s="341">
        <f t="shared" si="0"/>
        <v>135.333333333333</v>
      </c>
      <c r="G19" s="341">
        <f t="shared" si="1"/>
        <v>32.6797385620915</v>
      </c>
    </row>
    <row r="20" ht="25" customHeight="1" spans="1:7">
      <c r="A20" s="61" t="s">
        <v>25</v>
      </c>
      <c r="B20" s="342">
        <v>6</v>
      </c>
      <c r="C20" s="342">
        <v>5</v>
      </c>
      <c r="D20" s="342">
        <v>5</v>
      </c>
      <c r="E20" s="342">
        <v>7</v>
      </c>
      <c r="F20" s="341">
        <f t="shared" si="0"/>
        <v>140</v>
      </c>
      <c r="G20" s="341">
        <f t="shared" si="1"/>
        <v>16.6666666666667</v>
      </c>
    </row>
    <row r="21" s="325" customFormat="1" ht="25" customHeight="1" spans="1:7">
      <c r="A21" s="337" t="s">
        <v>26</v>
      </c>
      <c r="B21" s="338">
        <f>SUM(B22:B27)</f>
        <v>1059</v>
      </c>
      <c r="C21" s="338">
        <f>SUM(C22:C27)</f>
        <v>1750</v>
      </c>
      <c r="D21" s="338">
        <f>SUM(D22:D27)</f>
        <v>1750</v>
      </c>
      <c r="E21" s="338">
        <f>SUM(E22:E27)</f>
        <v>1115</v>
      </c>
      <c r="F21" s="339">
        <f t="shared" si="0"/>
        <v>63.7142857142857</v>
      </c>
      <c r="G21" s="339">
        <f t="shared" ref="G21:G26" si="2">(E21-B21)/B21*100</f>
        <v>5.28800755429651</v>
      </c>
    </row>
    <row r="22" ht="25" customHeight="1" spans="1:7">
      <c r="A22" s="61" t="s">
        <v>27</v>
      </c>
      <c r="B22" s="340">
        <v>745</v>
      </c>
      <c r="C22" s="343">
        <v>700</v>
      </c>
      <c r="D22" s="343">
        <v>700</v>
      </c>
      <c r="E22" s="340">
        <v>619</v>
      </c>
      <c r="F22" s="341">
        <f t="shared" si="0"/>
        <v>88.4285714285714</v>
      </c>
      <c r="G22" s="341">
        <f t="shared" si="2"/>
        <v>-16.9127516778523</v>
      </c>
    </row>
    <row r="23" ht="25" customHeight="1" spans="1:7">
      <c r="A23" s="61" t="s">
        <v>28</v>
      </c>
      <c r="B23" s="340">
        <v>96</v>
      </c>
      <c r="C23" s="343">
        <v>480</v>
      </c>
      <c r="D23" s="343">
        <v>480</v>
      </c>
      <c r="E23" s="340">
        <v>201</v>
      </c>
      <c r="F23" s="341">
        <f t="shared" si="0"/>
        <v>41.875</v>
      </c>
      <c r="G23" s="341">
        <f t="shared" si="2"/>
        <v>109.375</v>
      </c>
    </row>
    <row r="24" ht="25" customHeight="1" spans="1:7">
      <c r="A24" s="61" t="s">
        <v>29</v>
      </c>
      <c r="B24" s="340">
        <v>71</v>
      </c>
      <c r="C24" s="343">
        <v>300</v>
      </c>
      <c r="D24" s="343">
        <v>300</v>
      </c>
      <c r="E24" s="340">
        <v>44</v>
      </c>
      <c r="F24" s="341">
        <f t="shared" si="0"/>
        <v>14.6666666666667</v>
      </c>
      <c r="G24" s="341">
        <f t="shared" si="2"/>
        <v>-38.0281690140845</v>
      </c>
    </row>
    <row r="25" ht="25" customHeight="1" spans="1:7">
      <c r="A25" s="360" t="s">
        <v>30</v>
      </c>
      <c r="B25" s="340">
        <v>135</v>
      </c>
      <c r="C25" s="343">
        <v>200</v>
      </c>
      <c r="D25" s="343">
        <v>200</v>
      </c>
      <c r="E25" s="340">
        <v>249</v>
      </c>
      <c r="F25" s="341">
        <f t="shared" si="0"/>
        <v>124.5</v>
      </c>
      <c r="G25" s="341">
        <f t="shared" si="2"/>
        <v>84.4444444444444</v>
      </c>
    </row>
    <row r="26" ht="25" customHeight="1" spans="1:7">
      <c r="A26" s="61" t="s">
        <v>31</v>
      </c>
      <c r="B26" s="340">
        <v>12</v>
      </c>
      <c r="C26" s="343"/>
      <c r="D26" s="343"/>
      <c r="E26" s="340">
        <v>2</v>
      </c>
      <c r="F26" s="341"/>
      <c r="G26" s="341">
        <f t="shared" si="2"/>
        <v>-83.3333333333333</v>
      </c>
    </row>
    <row r="27" ht="25" customHeight="1" spans="1:7">
      <c r="A27" s="61" t="s">
        <v>32</v>
      </c>
      <c r="B27" s="340"/>
      <c r="C27" s="343">
        <v>70</v>
      </c>
      <c r="D27" s="343">
        <v>70</v>
      </c>
      <c r="E27" s="340"/>
      <c r="F27" s="339"/>
      <c r="G27" s="341"/>
    </row>
    <row r="28" s="326" customFormat="1" ht="25" customHeight="1" spans="1:7">
      <c r="A28" s="344" t="s">
        <v>33</v>
      </c>
      <c r="B28" s="338">
        <f>SUM(B6,B21)</f>
        <v>10982</v>
      </c>
      <c r="C28" s="338">
        <f>SUM(C6,C21)</f>
        <v>11550</v>
      </c>
      <c r="D28" s="338">
        <f>SUM(D6,D21)</f>
        <v>11550</v>
      </c>
      <c r="E28" s="338">
        <f>SUM(E6,E21)</f>
        <v>10803</v>
      </c>
      <c r="F28" s="339">
        <f>E28/D28*100</f>
        <v>93.5324675324675</v>
      </c>
      <c r="G28" s="339">
        <f>(E28-B28)/B28*100</f>
        <v>-1.62993990165726</v>
      </c>
    </row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786805555555556" right="0.590277777777778" top="0.786805555555556" bottom="0.786805555555556" header="0.511805555555556" footer="0.590277777777778"/>
  <pageSetup paperSize="9" firstPageNumber="13" orientation="portrait" useFirstPageNumber="1" horizontalDpi="600"/>
  <headerFooter alignWithMargins="0">
    <oddFooter>&amp;R&amp;"-"&amp;14- &amp;P - 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V14"/>
  <sheetViews>
    <sheetView zoomScale="85" zoomScaleNormal="85" workbookViewId="0">
      <selection activeCell="L11" sqref="L11"/>
    </sheetView>
  </sheetViews>
  <sheetFormatPr defaultColWidth="9" defaultRowHeight="13.5"/>
  <cols>
    <col min="1" max="1" width="5.75" style="233" customWidth="1"/>
    <col min="2" max="2" width="29.75" style="67" customWidth="1"/>
    <col min="3" max="3" width="18.25" style="233" customWidth="1"/>
    <col min="4" max="4" width="19.25" style="233" customWidth="1"/>
    <col min="5" max="5" width="12.7083333333333" style="233" customWidth="1"/>
    <col min="6" max="7" width="9.75" style="233" customWidth="1"/>
    <col min="8" max="8" width="22.3583333333333" style="233" customWidth="1"/>
    <col min="9" max="9" width="7.76666666666667" style="233" customWidth="1"/>
    <col min="10" max="16384" width="9" style="233"/>
  </cols>
  <sheetData>
    <row r="1" ht="14.25" spans="1:256">
      <c r="A1" s="7" t="s">
        <v>580</v>
      </c>
      <c r="B1" s="38"/>
      <c r="C1" s="38"/>
      <c r="D1" s="38"/>
      <c r="E1" s="38"/>
      <c r="F1" s="38"/>
      <c r="G1" s="38"/>
      <c r="H1" s="38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  <c r="HL1" s="230"/>
      <c r="HM1" s="230"/>
      <c r="HN1" s="230"/>
      <c r="HO1" s="230"/>
      <c r="HP1" s="230"/>
      <c r="HQ1" s="230"/>
      <c r="HR1" s="230"/>
      <c r="HS1" s="230"/>
      <c r="HT1" s="230"/>
      <c r="HU1" s="230"/>
      <c r="HV1" s="230"/>
      <c r="HW1" s="230"/>
      <c r="HX1" s="230"/>
      <c r="HY1" s="230"/>
      <c r="HZ1" s="230"/>
      <c r="IA1" s="230"/>
      <c r="IB1" s="230"/>
      <c r="IC1" s="230"/>
      <c r="ID1" s="230"/>
      <c r="IE1" s="230"/>
      <c r="IF1" s="230"/>
      <c r="IG1" s="230"/>
      <c r="IH1" s="230"/>
      <c r="II1" s="230"/>
      <c r="IJ1" s="230"/>
      <c r="IK1" s="230"/>
      <c r="IL1" s="230"/>
      <c r="IM1" s="230"/>
      <c r="IN1" s="230"/>
      <c r="IO1" s="230"/>
      <c r="IP1" s="230"/>
      <c r="IQ1" s="230"/>
      <c r="IR1" s="230"/>
      <c r="IS1" s="230"/>
      <c r="IT1" s="230"/>
      <c r="IU1" s="230"/>
      <c r="IV1" s="230"/>
    </row>
    <row r="2" ht="42.95" customHeight="1" spans="1:256">
      <c r="A2" s="234" t="s">
        <v>581</v>
      </c>
      <c r="B2" s="234"/>
      <c r="C2" s="234"/>
      <c r="D2" s="234"/>
      <c r="E2" s="234"/>
      <c r="F2" s="234"/>
      <c r="G2" s="234"/>
      <c r="H2" s="234"/>
      <c r="I2" s="234"/>
      <c r="J2" s="245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  <c r="ER2" s="230"/>
      <c r="ES2" s="230"/>
      <c r="ET2" s="230"/>
      <c r="EU2" s="230"/>
      <c r="EV2" s="230"/>
      <c r="EW2" s="230"/>
      <c r="EX2" s="230"/>
      <c r="EY2" s="230"/>
      <c r="EZ2" s="230"/>
      <c r="FA2" s="230"/>
      <c r="FB2" s="230"/>
      <c r="FC2" s="230"/>
      <c r="FD2" s="230"/>
      <c r="FE2" s="230"/>
      <c r="FF2" s="230"/>
      <c r="FG2" s="230"/>
      <c r="FH2" s="230"/>
      <c r="FI2" s="230"/>
      <c r="FJ2" s="230"/>
      <c r="FK2" s="230"/>
      <c r="FL2" s="230"/>
      <c r="FM2" s="230"/>
      <c r="FN2" s="230"/>
      <c r="FO2" s="230"/>
      <c r="FP2" s="230"/>
      <c r="FQ2" s="230"/>
      <c r="FR2" s="230"/>
      <c r="FS2" s="230"/>
      <c r="FT2" s="230"/>
      <c r="FU2" s="230"/>
      <c r="FV2" s="230"/>
      <c r="FW2" s="230"/>
      <c r="FX2" s="230"/>
      <c r="FY2" s="230"/>
      <c r="FZ2" s="230"/>
      <c r="GA2" s="230"/>
      <c r="GB2" s="230"/>
      <c r="GC2" s="230"/>
      <c r="GD2" s="230"/>
      <c r="GE2" s="230"/>
      <c r="GF2" s="230"/>
      <c r="GG2" s="230"/>
      <c r="GH2" s="230"/>
      <c r="GI2" s="230"/>
      <c r="GJ2" s="230"/>
      <c r="GK2" s="230"/>
      <c r="GL2" s="230"/>
      <c r="GM2" s="230"/>
      <c r="GN2" s="230"/>
      <c r="GO2" s="230"/>
      <c r="GP2" s="230"/>
      <c r="GQ2" s="230"/>
      <c r="GR2" s="230"/>
      <c r="GS2" s="230"/>
      <c r="GT2" s="230"/>
      <c r="GU2" s="230"/>
      <c r="GV2" s="230"/>
      <c r="GW2" s="230"/>
      <c r="GX2" s="230"/>
      <c r="GY2" s="230"/>
      <c r="GZ2" s="230"/>
      <c r="HA2" s="230"/>
      <c r="HB2" s="230"/>
      <c r="HC2" s="230"/>
      <c r="HD2" s="230"/>
      <c r="HE2" s="230"/>
      <c r="HF2" s="230"/>
      <c r="HG2" s="230"/>
      <c r="HH2" s="230"/>
      <c r="HI2" s="230"/>
      <c r="HJ2" s="230"/>
      <c r="HK2" s="230"/>
      <c r="HL2" s="230"/>
      <c r="HM2" s="230"/>
      <c r="HN2" s="230"/>
      <c r="HO2" s="230"/>
      <c r="HP2" s="230"/>
      <c r="HQ2" s="230"/>
      <c r="HR2" s="230"/>
      <c r="HS2" s="230"/>
      <c r="HT2" s="230"/>
      <c r="HU2" s="230"/>
      <c r="HV2" s="230"/>
      <c r="HW2" s="230"/>
      <c r="HX2" s="230"/>
      <c r="HY2" s="230"/>
      <c r="HZ2" s="230"/>
      <c r="IA2" s="230"/>
      <c r="IB2" s="230"/>
      <c r="IC2" s="230"/>
      <c r="ID2" s="230"/>
      <c r="IE2" s="230"/>
      <c r="IF2" s="230"/>
      <c r="IG2" s="230"/>
      <c r="IH2" s="230"/>
      <c r="II2" s="230"/>
      <c r="IJ2" s="230"/>
      <c r="IK2" s="230"/>
      <c r="IL2" s="230"/>
      <c r="IM2" s="230"/>
      <c r="IN2" s="230"/>
      <c r="IO2" s="230"/>
      <c r="IP2" s="230"/>
      <c r="IQ2" s="230"/>
      <c r="IR2" s="230"/>
      <c r="IS2" s="230"/>
      <c r="IT2" s="230"/>
      <c r="IU2" s="230"/>
      <c r="IV2" s="230"/>
    </row>
    <row r="3" s="230" customFormat="1" ht="23.1" customHeight="1" spans="1:18">
      <c r="A3" s="235"/>
      <c r="B3" s="235"/>
      <c r="C3" s="235"/>
      <c r="D3" s="235"/>
      <c r="E3" s="235"/>
      <c r="F3" s="235"/>
      <c r="G3" s="236" t="s">
        <v>2</v>
      </c>
      <c r="H3" s="236"/>
      <c r="I3" s="236"/>
      <c r="J3" s="246"/>
      <c r="K3" s="246"/>
      <c r="L3" s="246"/>
      <c r="M3" s="246"/>
      <c r="N3" s="246"/>
      <c r="O3" s="246"/>
      <c r="P3" s="246"/>
      <c r="Q3" s="246"/>
      <c r="R3" s="246"/>
    </row>
    <row r="4" s="231" customFormat="1" ht="30" customHeight="1" spans="1:10">
      <c r="A4" s="39" t="s">
        <v>582</v>
      </c>
      <c r="B4" s="39" t="s">
        <v>583</v>
      </c>
      <c r="C4" s="39"/>
      <c r="D4" s="39"/>
      <c r="E4" s="39"/>
      <c r="F4" s="237" t="s">
        <v>584</v>
      </c>
      <c r="G4" s="238"/>
      <c r="H4" s="238"/>
      <c r="I4" s="247" t="s">
        <v>585</v>
      </c>
      <c r="J4" s="232"/>
    </row>
    <row r="5" s="232" customFormat="1" ht="57" customHeight="1" spans="1:9">
      <c r="A5" s="39"/>
      <c r="B5" s="39" t="s">
        <v>586</v>
      </c>
      <c r="C5" s="39" t="s">
        <v>587</v>
      </c>
      <c r="D5" s="39" t="s">
        <v>588</v>
      </c>
      <c r="E5" s="39" t="s">
        <v>589</v>
      </c>
      <c r="F5" s="39" t="s">
        <v>590</v>
      </c>
      <c r="G5" s="39" t="s">
        <v>591</v>
      </c>
      <c r="H5" s="237" t="s">
        <v>592</v>
      </c>
      <c r="I5" s="39"/>
    </row>
    <row r="6" ht="35" customHeight="1" spans="1:9">
      <c r="A6" s="43">
        <v>1</v>
      </c>
      <c r="B6" s="239" t="s">
        <v>593</v>
      </c>
      <c r="C6" s="43" t="s">
        <v>594</v>
      </c>
      <c r="D6" s="240" t="s">
        <v>595</v>
      </c>
      <c r="E6" s="70" t="s">
        <v>596</v>
      </c>
      <c r="F6" s="241">
        <v>2300</v>
      </c>
      <c r="G6" s="241">
        <v>2300</v>
      </c>
      <c r="H6" s="242" t="s">
        <v>597</v>
      </c>
      <c r="I6" s="242"/>
    </row>
    <row r="7" ht="35" customHeight="1" spans="1:9">
      <c r="A7" s="43">
        <v>2</v>
      </c>
      <c r="B7" s="239" t="s">
        <v>598</v>
      </c>
      <c r="C7" s="43" t="s">
        <v>599</v>
      </c>
      <c r="D7" s="240" t="s">
        <v>600</v>
      </c>
      <c r="E7" s="70" t="s">
        <v>596</v>
      </c>
      <c r="F7" s="241">
        <v>1000</v>
      </c>
      <c r="G7" s="241">
        <v>1000</v>
      </c>
      <c r="H7" s="242" t="s">
        <v>601</v>
      </c>
      <c r="I7" s="242"/>
    </row>
    <row r="8" ht="35" customHeight="1" spans="1:9">
      <c r="A8" s="43">
        <v>3</v>
      </c>
      <c r="B8" s="243" t="s">
        <v>602</v>
      </c>
      <c r="C8" s="43" t="s">
        <v>599</v>
      </c>
      <c r="D8" s="43" t="s">
        <v>603</v>
      </c>
      <c r="E8" s="70" t="s">
        <v>596</v>
      </c>
      <c r="F8" s="241">
        <v>4000</v>
      </c>
      <c r="G8" s="241">
        <v>4000</v>
      </c>
      <c r="H8" s="242" t="s">
        <v>604</v>
      </c>
      <c r="I8" s="242"/>
    </row>
    <row r="9" ht="35" customHeight="1" spans="1:9">
      <c r="A9" s="43">
        <v>4</v>
      </c>
      <c r="B9" s="243" t="s">
        <v>605</v>
      </c>
      <c r="C9" s="43" t="s">
        <v>594</v>
      </c>
      <c r="D9" s="43" t="s">
        <v>606</v>
      </c>
      <c r="E9" s="70" t="s">
        <v>596</v>
      </c>
      <c r="F9" s="241">
        <v>2000</v>
      </c>
      <c r="G9" s="241">
        <v>2000</v>
      </c>
      <c r="H9" s="242" t="s">
        <v>607</v>
      </c>
      <c r="I9" s="242"/>
    </row>
    <row r="10" ht="35" customHeight="1" spans="1:9">
      <c r="A10" s="43">
        <v>5</v>
      </c>
      <c r="B10" s="243" t="s">
        <v>608</v>
      </c>
      <c r="C10" s="43" t="s">
        <v>599</v>
      </c>
      <c r="D10" s="43" t="s">
        <v>603</v>
      </c>
      <c r="E10" s="70" t="s">
        <v>596</v>
      </c>
      <c r="F10" s="241">
        <v>2000</v>
      </c>
      <c r="G10" s="241">
        <v>2000</v>
      </c>
      <c r="H10" s="242" t="s">
        <v>607</v>
      </c>
      <c r="I10" s="242"/>
    </row>
    <row r="11" ht="35" customHeight="1" spans="1:9">
      <c r="A11" s="43">
        <v>6</v>
      </c>
      <c r="B11" s="243" t="s">
        <v>609</v>
      </c>
      <c r="C11" s="43" t="s">
        <v>594</v>
      </c>
      <c r="D11" s="43" t="s">
        <v>610</v>
      </c>
      <c r="E11" s="70" t="s">
        <v>596</v>
      </c>
      <c r="F11" s="241">
        <v>2800</v>
      </c>
      <c r="G11" s="241">
        <v>2800</v>
      </c>
      <c r="H11" s="242" t="s">
        <v>607</v>
      </c>
      <c r="I11" s="242"/>
    </row>
    <row r="12" ht="35" customHeight="1" spans="1:9">
      <c r="A12" s="43">
        <v>7</v>
      </c>
      <c r="B12" s="243" t="s">
        <v>611</v>
      </c>
      <c r="C12" s="43" t="s">
        <v>599</v>
      </c>
      <c r="D12" s="43" t="s">
        <v>603</v>
      </c>
      <c r="E12" s="70" t="s">
        <v>596</v>
      </c>
      <c r="F12" s="241">
        <v>2500</v>
      </c>
      <c r="G12" s="241">
        <v>2500</v>
      </c>
      <c r="H12" s="242" t="s">
        <v>612</v>
      </c>
      <c r="I12" s="242"/>
    </row>
    <row r="13" ht="35" customHeight="1" spans="1:9">
      <c r="A13" s="43">
        <v>8</v>
      </c>
      <c r="B13" s="239" t="s">
        <v>613</v>
      </c>
      <c r="C13" s="43" t="s">
        <v>614</v>
      </c>
      <c r="D13" s="43" t="s">
        <v>614</v>
      </c>
      <c r="E13" s="70" t="s">
        <v>596</v>
      </c>
      <c r="F13" s="241">
        <v>1259</v>
      </c>
      <c r="G13" s="241">
        <v>1259</v>
      </c>
      <c r="H13" s="242" t="s">
        <v>615</v>
      </c>
      <c r="I13" s="242"/>
    </row>
    <row r="14" ht="31" customHeight="1" spans="1:9">
      <c r="A14" s="43"/>
      <c r="B14" s="244"/>
      <c r="C14" s="43"/>
      <c r="D14" s="43"/>
      <c r="E14" s="44" t="s">
        <v>71</v>
      </c>
      <c r="F14" s="45">
        <f>SUM(F6:F13)</f>
        <v>17859</v>
      </c>
      <c r="G14" s="45">
        <f>SUM(G6:G13)</f>
        <v>17859</v>
      </c>
      <c r="H14" s="242"/>
      <c r="I14" s="242"/>
    </row>
  </sheetData>
  <sheetProtection selectLockedCells="1" selectUnlockedCells="1"/>
  <mergeCells count="6">
    <mergeCell ref="A2:I2"/>
    <mergeCell ref="G3:I3"/>
    <mergeCell ref="B4:E4"/>
    <mergeCell ref="F4:H4"/>
    <mergeCell ref="A4:A5"/>
    <mergeCell ref="I4:I5"/>
  </mergeCells>
  <dataValidations count="3">
    <dataValidation type="list" allowBlank="1" showInputMessage="1" showErrorMessage="1" sqref="C5:D5">
      <formula1>#REF!</formula1>
    </dataValidation>
    <dataValidation type="list" allowBlank="1" showInputMessage="1" showErrorMessage="1" sqref="C14 C6:C7 C8:D13">
      <formula1>[1]Sheet3!#REF!</formula1>
    </dataValidation>
    <dataValidation type="list" allowBlank="1" showInputMessage="1" showErrorMessage="1" sqref="E6:E10">
      <formula1>"未开工,在建,竣工"</formula1>
    </dataValidation>
  </dataValidation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 &amp;"-"&amp;14- &amp;P -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30"/>
  <sheetViews>
    <sheetView showZeros="0" workbookViewId="0">
      <selection activeCell="I28" sqref="I28"/>
    </sheetView>
  </sheetViews>
  <sheetFormatPr defaultColWidth="7.88333333333333" defaultRowHeight="12.75" outlineLevelCol="7"/>
  <cols>
    <col min="1" max="1" width="30.2583333333333" style="181" customWidth="1"/>
    <col min="2" max="2" width="9.75" style="181" customWidth="1"/>
    <col min="3" max="3" width="10.25" style="181" customWidth="1"/>
    <col min="4" max="4" width="10.1333333333333" style="225" customWidth="1"/>
    <col min="5" max="5" width="9.13333333333333" style="181" customWidth="1"/>
    <col min="6" max="6" width="9.63333333333333" style="181" customWidth="1"/>
    <col min="7" max="7" width="9.25" style="181" customWidth="1"/>
    <col min="8" max="8" width="9.63333333333333" style="181" customWidth="1"/>
    <col min="9" max="11" width="7.88333333333333" style="181"/>
    <col min="12" max="12" width="11.75" style="181"/>
    <col min="13" max="16384" width="7.88333333333333" style="181"/>
  </cols>
  <sheetData>
    <row r="1" ht="14.25" spans="1:1">
      <c r="A1" s="7" t="s">
        <v>616</v>
      </c>
    </row>
    <row r="2" ht="31.5" customHeight="1" spans="1:7">
      <c r="A2" s="182" t="s">
        <v>617</v>
      </c>
      <c r="B2" s="182"/>
      <c r="C2" s="182"/>
      <c r="D2" s="182"/>
      <c r="E2" s="182"/>
      <c r="F2" s="182"/>
      <c r="G2" s="182"/>
    </row>
    <row r="3" s="177" customFormat="1" ht="26.25" customHeight="1" spans="1:7">
      <c r="A3" s="183"/>
      <c r="B3" s="184"/>
      <c r="C3" s="184"/>
      <c r="D3" s="184"/>
      <c r="E3" s="184"/>
      <c r="F3" s="185" t="s">
        <v>2</v>
      </c>
      <c r="G3" s="185"/>
    </row>
    <row r="4" s="178" customFormat="1" ht="36" customHeight="1" spans="1:7">
      <c r="A4" s="186" t="s">
        <v>529</v>
      </c>
      <c r="B4" s="153" t="s">
        <v>618</v>
      </c>
      <c r="C4" s="153" t="s">
        <v>619</v>
      </c>
      <c r="D4" s="186"/>
      <c r="E4" s="186"/>
      <c r="F4" s="187" t="s">
        <v>620</v>
      </c>
      <c r="G4" s="155" t="s">
        <v>7</v>
      </c>
    </row>
    <row r="5" s="178" customFormat="1" ht="36" customHeight="1" spans="1:7">
      <c r="A5" s="186"/>
      <c r="B5" s="186"/>
      <c r="C5" s="186" t="s">
        <v>8</v>
      </c>
      <c r="D5" s="186" t="s">
        <v>621</v>
      </c>
      <c r="E5" s="186" t="s">
        <v>10</v>
      </c>
      <c r="F5" s="209"/>
      <c r="G5" s="210"/>
    </row>
    <row r="6" s="179" customFormat="1" ht="36" customHeight="1" spans="1:7">
      <c r="A6" s="188" t="s">
        <v>622</v>
      </c>
      <c r="B6" s="189"/>
      <c r="C6" s="189"/>
      <c r="D6" s="189"/>
      <c r="E6" s="189"/>
      <c r="F6" s="189"/>
      <c r="G6" s="226"/>
    </row>
    <row r="7" s="179" customFormat="1" ht="36" customHeight="1" spans="1:7">
      <c r="A7" s="188" t="s">
        <v>623</v>
      </c>
      <c r="B7" s="189"/>
      <c r="C7" s="192"/>
      <c r="D7" s="192"/>
      <c r="E7" s="189"/>
      <c r="F7" s="226"/>
      <c r="G7" s="226"/>
    </row>
    <row r="8" s="179" customFormat="1" ht="36" customHeight="1" spans="1:7">
      <c r="A8" s="188" t="s">
        <v>624</v>
      </c>
      <c r="B8" s="189"/>
      <c r="C8" s="192"/>
      <c r="D8" s="192"/>
      <c r="E8" s="189"/>
      <c r="F8" s="226"/>
      <c r="G8" s="226"/>
    </row>
    <row r="9" s="179" customFormat="1" ht="36" customHeight="1" spans="1:7">
      <c r="A9" s="188" t="s">
        <v>625</v>
      </c>
      <c r="B9" s="194">
        <v>25649</v>
      </c>
      <c r="C9" s="193">
        <v>24350</v>
      </c>
      <c r="D9" s="193">
        <v>29092</v>
      </c>
      <c r="E9" s="194">
        <v>21349</v>
      </c>
      <c r="F9" s="191">
        <f>E9/D9*100</f>
        <v>73.3844355836656</v>
      </c>
      <c r="G9" s="191">
        <f>(E9-B9)/B9*100</f>
        <v>-16.7647861515069</v>
      </c>
    </row>
    <row r="10" s="179" customFormat="1" ht="36" customHeight="1" spans="1:7">
      <c r="A10" s="188" t="s">
        <v>626</v>
      </c>
      <c r="B10" s="194">
        <v>557</v>
      </c>
      <c r="C10" s="193">
        <v>250</v>
      </c>
      <c r="D10" s="193">
        <v>350</v>
      </c>
      <c r="E10" s="194">
        <v>7082</v>
      </c>
      <c r="F10" s="191">
        <f t="shared" ref="F10:F21" si="0">E10/D10*100</f>
        <v>2023.42857142857</v>
      </c>
      <c r="G10" s="191">
        <f t="shared" ref="G10:G21" si="1">(E10-B10)/B10*100</f>
        <v>1171.45421903052</v>
      </c>
    </row>
    <row r="11" s="179" customFormat="1" ht="36" customHeight="1" spans="1:7">
      <c r="A11" s="188" t="s">
        <v>627</v>
      </c>
      <c r="B11" s="194"/>
      <c r="C11" s="193"/>
      <c r="D11" s="193"/>
      <c r="E11" s="194"/>
      <c r="F11" s="191"/>
      <c r="G11" s="191"/>
    </row>
    <row r="12" s="179" customFormat="1" ht="36" customHeight="1" spans="1:7">
      <c r="A12" s="188" t="s">
        <v>628</v>
      </c>
      <c r="B12" s="194">
        <v>249</v>
      </c>
      <c r="C12" s="193">
        <v>300</v>
      </c>
      <c r="D12" s="193">
        <v>420</v>
      </c>
      <c r="E12" s="194">
        <v>508</v>
      </c>
      <c r="F12" s="191">
        <f t="shared" si="0"/>
        <v>120.952380952381</v>
      </c>
      <c r="G12" s="191">
        <f t="shared" si="1"/>
        <v>104.016064257028</v>
      </c>
    </row>
    <row r="13" s="179" customFormat="1" ht="36" customHeight="1" spans="1:7">
      <c r="A13" s="188" t="s">
        <v>629</v>
      </c>
      <c r="B13" s="194"/>
      <c r="C13" s="193"/>
      <c r="D13" s="193">
        <v>6500</v>
      </c>
      <c r="E13" s="194"/>
      <c r="F13" s="191">
        <f t="shared" si="0"/>
        <v>0</v>
      </c>
      <c r="G13" s="191"/>
    </row>
    <row r="14" s="179" customFormat="1" ht="36" customHeight="1" spans="1:7">
      <c r="A14" s="197"/>
      <c r="B14" s="198"/>
      <c r="C14" s="198"/>
      <c r="D14" s="193"/>
      <c r="E14" s="198"/>
      <c r="F14" s="191"/>
      <c r="G14" s="191"/>
    </row>
    <row r="15" s="179" customFormat="1" ht="36" customHeight="1" spans="1:7">
      <c r="A15" s="195" t="s">
        <v>630</v>
      </c>
      <c r="B15" s="201">
        <f>SUM(B1:B14)</f>
        <v>26455</v>
      </c>
      <c r="C15" s="201">
        <f>SUM(C1:C14)</f>
        <v>24900</v>
      </c>
      <c r="D15" s="201">
        <f>SUM(D1:D14)</f>
        <v>36362</v>
      </c>
      <c r="E15" s="201">
        <f>SUM(E1:E14)</f>
        <v>28939</v>
      </c>
      <c r="F15" s="214">
        <f t="shared" si="0"/>
        <v>79.5858313624113</v>
      </c>
      <c r="G15" s="214">
        <f t="shared" si="1"/>
        <v>9.38952938952939</v>
      </c>
    </row>
    <row r="16" s="179" customFormat="1" ht="36" customHeight="1" spans="1:7">
      <c r="A16" s="197" t="s">
        <v>631</v>
      </c>
      <c r="B16" s="194">
        <v>144</v>
      </c>
      <c r="C16" s="198"/>
      <c r="D16" s="193">
        <v>12050</v>
      </c>
      <c r="E16" s="194">
        <v>13081</v>
      </c>
      <c r="F16" s="191">
        <f t="shared" si="0"/>
        <v>108.55601659751</v>
      </c>
      <c r="G16" s="191">
        <f t="shared" si="1"/>
        <v>8984.02777777778</v>
      </c>
    </row>
    <row r="17" s="179" customFormat="1" ht="36" customHeight="1" spans="1:7">
      <c r="A17" s="188" t="s">
        <v>632</v>
      </c>
      <c r="B17" s="194">
        <v>1976</v>
      </c>
      <c r="C17" s="193">
        <v>2000</v>
      </c>
      <c r="D17" s="194">
        <v>2000</v>
      </c>
      <c r="E17" s="194">
        <v>3184</v>
      </c>
      <c r="F17" s="191">
        <f t="shared" si="0"/>
        <v>159.2</v>
      </c>
      <c r="G17" s="191">
        <f t="shared" si="1"/>
        <v>61.1336032388664</v>
      </c>
    </row>
    <row r="18" ht="36" customHeight="1" spans="1:8">
      <c r="A18" s="188" t="s">
        <v>633</v>
      </c>
      <c r="B18" s="194"/>
      <c r="C18" s="193"/>
      <c r="D18" s="194"/>
      <c r="E18" s="194"/>
      <c r="F18" s="191"/>
      <c r="G18" s="191"/>
      <c r="H18" s="179"/>
    </row>
    <row r="19" ht="36" customHeight="1" spans="1:8">
      <c r="A19" s="188" t="s">
        <v>634</v>
      </c>
      <c r="B19" s="194">
        <v>25580</v>
      </c>
      <c r="C19" s="193"/>
      <c r="D19" s="194">
        <v>19104</v>
      </c>
      <c r="E19" s="194">
        <v>19104</v>
      </c>
      <c r="F19" s="191">
        <f t="shared" si="0"/>
        <v>100</v>
      </c>
      <c r="G19" s="191">
        <f t="shared" si="1"/>
        <v>-25.3166536356529</v>
      </c>
      <c r="H19" s="179"/>
    </row>
    <row r="20" ht="36" customHeight="1" spans="1:7">
      <c r="A20" s="200" t="s">
        <v>539</v>
      </c>
      <c r="B20" s="194"/>
      <c r="C20" s="194"/>
      <c r="D20" s="194"/>
      <c r="E20" s="194">
        <v>10</v>
      </c>
      <c r="F20" s="191"/>
      <c r="G20" s="191"/>
    </row>
    <row r="21" s="180" customFormat="1" ht="36" customHeight="1" spans="1:7">
      <c r="A21" s="195" t="s">
        <v>635</v>
      </c>
      <c r="B21" s="201">
        <f>SUM(B15,B16,B17,B18,B19,B20)</f>
        <v>54155</v>
      </c>
      <c r="C21" s="201">
        <f t="shared" ref="C21:E21" si="2">SUM(C15,C16,C17,C18,C19,C20)</f>
        <v>26900</v>
      </c>
      <c r="D21" s="201">
        <f t="shared" si="2"/>
        <v>69516</v>
      </c>
      <c r="E21" s="201">
        <f t="shared" si="2"/>
        <v>64318</v>
      </c>
      <c r="F21" s="214">
        <f t="shared" si="0"/>
        <v>92.5225847286956</v>
      </c>
      <c r="G21" s="214">
        <f t="shared" si="1"/>
        <v>18.7665035546118</v>
      </c>
    </row>
    <row r="22" ht="29.25" customHeight="1" spans="1:8">
      <c r="A22" s="202"/>
      <c r="B22" s="203"/>
      <c r="C22" s="203"/>
      <c r="D22" s="227"/>
      <c r="E22" s="203"/>
      <c r="F22" s="203"/>
      <c r="G22" s="203"/>
      <c r="H22" s="219"/>
    </row>
    <row r="23" ht="14.25" customHeight="1" spans="1:8">
      <c r="A23" s="220"/>
      <c r="B23" s="220"/>
      <c r="C23" s="220"/>
      <c r="D23" s="228"/>
      <c r="E23" s="220"/>
      <c r="F23" s="220"/>
      <c r="G23" s="220"/>
      <c r="H23" s="219"/>
    </row>
    <row r="24" spans="1:7">
      <c r="A24" s="202"/>
      <c r="B24" s="202"/>
      <c r="C24" s="202"/>
      <c r="D24" s="229"/>
      <c r="E24" s="202"/>
      <c r="F24" s="202"/>
      <c r="G24" s="202"/>
    </row>
    <row r="25" spans="1:7">
      <c r="A25" s="202"/>
      <c r="B25" s="203"/>
      <c r="C25" s="203"/>
      <c r="D25" s="227"/>
      <c r="E25" s="203"/>
      <c r="F25" s="203"/>
      <c r="G25" s="203"/>
    </row>
    <row r="26" ht="18" customHeight="1" spans="1:7">
      <c r="A26" s="202"/>
      <c r="B26" s="203"/>
      <c r="C26" s="203"/>
      <c r="D26" s="227"/>
      <c r="E26" s="203"/>
      <c r="F26" s="203"/>
      <c r="G26" s="203"/>
    </row>
    <row r="27" spans="1:7">
      <c r="A27" s="204"/>
      <c r="B27" s="204"/>
      <c r="C27" s="204"/>
      <c r="D27" s="227"/>
      <c r="E27" s="204"/>
      <c r="F27" s="204"/>
      <c r="G27" s="204"/>
    </row>
    <row r="28" ht="18" customHeight="1" spans="1:7">
      <c r="A28" s="204"/>
      <c r="B28" s="204"/>
      <c r="C28" s="204"/>
      <c r="D28" s="227"/>
      <c r="E28" s="204"/>
      <c r="F28" s="204"/>
      <c r="G28" s="204"/>
    </row>
    <row r="29" ht="18" customHeight="1"/>
    <row r="30" ht="18" customHeight="1"/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550694444444444" right="0.786805555555556" top="0.786805555555556" bottom="0.786805555555556" header="0.511805555555556" footer="0.590277777777778"/>
  <pageSetup paperSize="9" orientation="portrait" horizontalDpi="600"/>
  <headerFooter alignWithMargins="0">
    <oddFooter>&amp;L&amp;"-"&amp;14  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33"/>
  <sheetViews>
    <sheetView showZeros="0" workbookViewId="0">
      <selection activeCell="I28" sqref="I28"/>
    </sheetView>
  </sheetViews>
  <sheetFormatPr defaultColWidth="7.88333333333333" defaultRowHeight="12.75"/>
  <cols>
    <col min="1" max="1" width="29.7583333333333" style="181" customWidth="1"/>
    <col min="2" max="2" width="9.5" style="181" customWidth="1"/>
    <col min="3" max="3" width="9.63333333333333" style="181" customWidth="1"/>
    <col min="4" max="4" width="10" style="208" customWidth="1"/>
    <col min="5" max="5" width="9.25" style="181" customWidth="1"/>
    <col min="6" max="7" width="10" style="181" customWidth="1"/>
    <col min="8" max="8" width="9.63333333333333" style="181" customWidth="1"/>
    <col min="9" max="10" width="7.88333333333333" style="181"/>
    <col min="11" max="11" width="8.63333333333333" style="181"/>
    <col min="12" max="16384" width="7.88333333333333" style="181"/>
  </cols>
  <sheetData>
    <row r="1" ht="14.25" spans="1:1">
      <c r="A1" s="7" t="s">
        <v>636</v>
      </c>
    </row>
    <row r="2" ht="31.5" customHeight="1" spans="1:7">
      <c r="A2" s="182" t="s">
        <v>637</v>
      </c>
      <c r="B2" s="182"/>
      <c r="C2" s="182"/>
      <c r="D2" s="182"/>
      <c r="E2" s="182"/>
      <c r="F2" s="182"/>
      <c r="G2" s="182"/>
    </row>
    <row r="3" s="177" customFormat="1" ht="26.25" customHeight="1" spans="1:7">
      <c r="A3" s="184"/>
      <c r="B3" s="184"/>
      <c r="C3" s="184"/>
      <c r="D3" s="184"/>
      <c r="E3" s="184"/>
      <c r="F3" s="185" t="s">
        <v>2</v>
      </c>
      <c r="G3" s="185"/>
    </row>
    <row r="4" s="178" customFormat="1" ht="33" customHeight="1" spans="1:7">
      <c r="A4" s="186" t="s">
        <v>529</v>
      </c>
      <c r="B4" s="153" t="s">
        <v>618</v>
      </c>
      <c r="C4" s="153" t="s">
        <v>619</v>
      </c>
      <c r="D4" s="186"/>
      <c r="E4" s="186"/>
      <c r="F4" s="187" t="s">
        <v>66</v>
      </c>
      <c r="G4" s="155" t="s">
        <v>7</v>
      </c>
    </row>
    <row r="5" s="178" customFormat="1" ht="33" customHeight="1" spans="1:7">
      <c r="A5" s="186"/>
      <c r="B5" s="186"/>
      <c r="C5" s="186" t="s">
        <v>8</v>
      </c>
      <c r="D5" s="186" t="s">
        <v>638</v>
      </c>
      <c r="E5" s="186" t="s">
        <v>10</v>
      </c>
      <c r="F5" s="209"/>
      <c r="G5" s="210"/>
    </row>
    <row r="6" s="179" customFormat="1" ht="30.75" customHeight="1" spans="1:7">
      <c r="A6" s="174" t="s">
        <v>639</v>
      </c>
      <c r="B6" s="194"/>
      <c r="C6" s="193">
        <v>200</v>
      </c>
      <c r="D6" s="211">
        <v>200</v>
      </c>
      <c r="E6" s="194">
        <v>3</v>
      </c>
      <c r="F6" s="191">
        <f>E6/D6*100</f>
        <v>1.5</v>
      </c>
      <c r="G6" s="191"/>
    </row>
    <row r="7" s="179" customFormat="1" ht="30.75" customHeight="1" spans="1:7">
      <c r="A7" s="174" t="s">
        <v>640</v>
      </c>
      <c r="B7" s="194">
        <v>868</v>
      </c>
      <c r="C7" s="193">
        <v>1000</v>
      </c>
      <c r="D7" s="211">
        <v>1000</v>
      </c>
      <c r="E7" s="194">
        <v>754</v>
      </c>
      <c r="F7" s="191">
        <f t="shared" ref="F7:F23" si="0">E7/D7*100</f>
        <v>75.4</v>
      </c>
      <c r="G7" s="191">
        <f>(E7-B7)/B7*100</f>
        <v>-13.1336405529954</v>
      </c>
    </row>
    <row r="8" s="179" customFormat="1" ht="30.75" customHeight="1" spans="1:7">
      <c r="A8" s="174" t="s">
        <v>641</v>
      </c>
      <c r="B8" s="194"/>
      <c r="C8" s="193"/>
      <c r="D8" s="211"/>
      <c r="E8" s="194"/>
      <c r="F8" s="191"/>
      <c r="G8" s="191"/>
    </row>
    <row r="9" s="179" customFormat="1" ht="30.75" customHeight="1" spans="1:7">
      <c r="A9" s="174" t="s">
        <v>642</v>
      </c>
      <c r="B9" s="194">
        <v>2555</v>
      </c>
      <c r="C9" s="193">
        <v>8003</v>
      </c>
      <c r="D9" s="211">
        <f>8003+8024+6500</f>
        <v>22527</v>
      </c>
      <c r="E9" s="194">
        <v>21857</v>
      </c>
      <c r="F9" s="191">
        <f t="shared" si="0"/>
        <v>97.025791272695</v>
      </c>
      <c r="G9" s="191">
        <f>(E9-B9)/B9*100</f>
        <v>755.45988258317</v>
      </c>
    </row>
    <row r="10" s="179" customFormat="1" ht="30.75" customHeight="1" spans="1:7">
      <c r="A10" s="174" t="s">
        <v>643</v>
      </c>
      <c r="B10" s="194"/>
      <c r="C10" s="193"/>
      <c r="D10" s="211"/>
      <c r="E10" s="194">
        <v>30</v>
      </c>
      <c r="F10" s="191"/>
      <c r="G10" s="191"/>
    </row>
    <row r="11" s="179" customFormat="1" ht="30.75" customHeight="1" spans="1:7">
      <c r="A11" s="174" t="s">
        <v>644</v>
      </c>
      <c r="B11" s="194"/>
      <c r="C11" s="193"/>
      <c r="D11" s="211"/>
      <c r="E11" s="194">
        <v>10</v>
      </c>
      <c r="F11" s="191"/>
      <c r="G11" s="191"/>
    </row>
    <row r="12" s="179" customFormat="1" ht="30.75" customHeight="1" spans="1:7">
      <c r="A12" s="174" t="s">
        <v>645</v>
      </c>
      <c r="B12" s="194"/>
      <c r="C12" s="193"/>
      <c r="D12" s="211"/>
      <c r="E12" s="194"/>
      <c r="F12" s="191"/>
      <c r="G12" s="191"/>
    </row>
    <row r="13" s="179" customFormat="1" ht="30.75" customHeight="1" spans="1:7">
      <c r="A13" s="174" t="s">
        <v>646</v>
      </c>
      <c r="B13" s="194"/>
      <c r="C13" s="193"/>
      <c r="D13" s="211"/>
      <c r="E13" s="194"/>
      <c r="F13" s="191"/>
      <c r="G13" s="191"/>
    </row>
    <row r="14" s="179" customFormat="1" ht="30.75" customHeight="1" spans="1:7">
      <c r="A14" s="174" t="s">
        <v>647</v>
      </c>
      <c r="B14" s="194">
        <v>13761</v>
      </c>
      <c r="C14" s="193">
        <v>800</v>
      </c>
      <c r="D14" s="211">
        <f>800+29909</f>
        <v>30709</v>
      </c>
      <c r="E14" s="194">
        <v>26149</v>
      </c>
      <c r="F14" s="191">
        <f t="shared" si="0"/>
        <v>85.1509329512521</v>
      </c>
      <c r="G14" s="191">
        <f>(E14-B14)/B14*100</f>
        <v>90.0225274325994</v>
      </c>
    </row>
    <row r="15" s="179" customFormat="1" ht="30.75" customHeight="1" spans="1:7">
      <c r="A15" s="174" t="s">
        <v>648</v>
      </c>
      <c r="B15" s="194">
        <v>1600</v>
      </c>
      <c r="C15" s="193">
        <v>2453</v>
      </c>
      <c r="D15" s="211">
        <f>2453+250</f>
        <v>2703</v>
      </c>
      <c r="E15" s="194">
        <v>2702</v>
      </c>
      <c r="F15" s="191">
        <f t="shared" si="0"/>
        <v>99.9630040695524</v>
      </c>
      <c r="G15" s="191">
        <f>(E15-B15)/B15*100</f>
        <v>68.875</v>
      </c>
    </row>
    <row r="16" s="179" customFormat="1" ht="30.75" customHeight="1" spans="1:7">
      <c r="A16" s="173" t="s">
        <v>649</v>
      </c>
      <c r="B16" s="194">
        <v>26</v>
      </c>
      <c r="C16" s="193"/>
      <c r="D16" s="211"/>
      <c r="E16" s="194">
        <v>20</v>
      </c>
      <c r="F16" s="191"/>
      <c r="G16" s="191">
        <v>20</v>
      </c>
    </row>
    <row r="17" s="179" customFormat="1" ht="30.75" customHeight="1" spans="1:7">
      <c r="A17" s="173" t="s">
        <v>650</v>
      </c>
      <c r="B17" s="194"/>
      <c r="C17" s="193"/>
      <c r="D17" s="211"/>
      <c r="E17" s="194"/>
      <c r="F17" s="191"/>
      <c r="G17" s="191"/>
    </row>
    <row r="18" s="205" customFormat="1" ht="30.75" customHeight="1" spans="1:7">
      <c r="A18" s="212" t="s">
        <v>651</v>
      </c>
      <c r="B18" s="201">
        <f>SUM(B6:B17)</f>
        <v>18810</v>
      </c>
      <c r="C18" s="201">
        <f t="shared" ref="C18:E18" si="1">SUM(C6:C17)</f>
        <v>12456</v>
      </c>
      <c r="D18" s="213">
        <f t="shared" si="1"/>
        <v>57139</v>
      </c>
      <c r="E18" s="201">
        <f t="shared" si="1"/>
        <v>51525</v>
      </c>
      <c r="F18" s="214">
        <f t="shared" si="0"/>
        <v>90.1748368014841</v>
      </c>
      <c r="G18" s="214">
        <f>(E18-B18)/B18*100</f>
        <v>173.923444976077</v>
      </c>
    </row>
    <row r="19" s="179" customFormat="1" ht="30.75" customHeight="1" spans="1:7">
      <c r="A19" s="174" t="s">
        <v>534</v>
      </c>
      <c r="B19" s="194"/>
      <c r="C19" s="193"/>
      <c r="D19" s="211"/>
      <c r="E19" s="194">
        <v>159</v>
      </c>
      <c r="F19" s="191"/>
      <c r="G19" s="191"/>
    </row>
    <row r="20" s="179" customFormat="1" ht="30.75" customHeight="1" spans="1:7">
      <c r="A20" s="174" t="s">
        <v>538</v>
      </c>
      <c r="B20" s="194">
        <v>21764</v>
      </c>
      <c r="C20" s="193">
        <v>14289</v>
      </c>
      <c r="D20" s="211">
        <v>10977</v>
      </c>
      <c r="E20" s="194">
        <v>1066</v>
      </c>
      <c r="F20" s="191">
        <f t="shared" si="0"/>
        <v>9.71121435729252</v>
      </c>
      <c r="G20" s="191">
        <f>(E20-B20)/B20*100</f>
        <v>-95.1020033082154</v>
      </c>
    </row>
    <row r="21" s="179" customFormat="1" ht="30.75" customHeight="1" spans="1:7">
      <c r="A21" s="174" t="s">
        <v>652</v>
      </c>
      <c r="B21" s="194">
        <v>500</v>
      </c>
      <c r="C21" s="193">
        <v>155</v>
      </c>
      <c r="D21" s="211">
        <v>1400</v>
      </c>
      <c r="E21" s="194">
        <v>1400</v>
      </c>
      <c r="F21" s="191">
        <f t="shared" si="0"/>
        <v>100</v>
      </c>
      <c r="G21" s="191">
        <f>(E21-B21)/B21*100</f>
        <v>180</v>
      </c>
    </row>
    <row r="22" ht="30.75" customHeight="1" spans="1:8">
      <c r="A22" s="215"/>
      <c r="B22" s="194"/>
      <c r="C22" s="193"/>
      <c r="D22" s="211"/>
      <c r="E22" s="194"/>
      <c r="F22" s="191"/>
      <c r="G22" s="191"/>
      <c r="H22" s="179"/>
    </row>
    <row r="23" s="206" customFormat="1" ht="30.75" customHeight="1" spans="1:9">
      <c r="A23" s="212" t="s">
        <v>653</v>
      </c>
      <c r="B23" s="201">
        <f>B18+B20+B21</f>
        <v>41074</v>
      </c>
      <c r="C23" s="201">
        <f>C18+C19+C20+C21</f>
        <v>26900</v>
      </c>
      <c r="D23" s="213">
        <f>D18+D19+D20+D21</f>
        <v>69516</v>
      </c>
      <c r="E23" s="201">
        <f>E18+E19+E20+E21</f>
        <v>54150</v>
      </c>
      <c r="F23" s="214">
        <f t="shared" si="0"/>
        <v>77.8957362333851</v>
      </c>
      <c r="G23" s="214">
        <f>(E23-B23)/B23*100</f>
        <v>31.8352242294395</v>
      </c>
      <c r="I23" s="224"/>
    </row>
    <row r="24" s="207" customFormat="1" ht="30.75" customHeight="1" spans="1:7">
      <c r="A24" s="216" t="s">
        <v>542</v>
      </c>
      <c r="B24" s="193">
        <v>13081</v>
      </c>
      <c r="C24" s="193"/>
      <c r="D24" s="211"/>
      <c r="E24" s="193">
        <v>10168</v>
      </c>
      <c r="F24" s="191"/>
      <c r="G24" s="191">
        <f>(E24-B24)/B24*100</f>
        <v>-22.2689396835104</v>
      </c>
    </row>
    <row r="25" ht="30" customHeight="1" spans="1:8">
      <c r="A25" s="203"/>
      <c r="B25" s="203"/>
      <c r="C25" s="203"/>
      <c r="D25" s="217"/>
      <c r="E25" s="218"/>
      <c r="F25" s="203"/>
      <c r="G25" s="203"/>
      <c r="H25" s="219"/>
    </row>
    <row r="26" ht="14.25" customHeight="1" spans="1:8">
      <c r="A26" s="220"/>
      <c r="B26" s="220"/>
      <c r="C26" s="220"/>
      <c r="D26" s="221"/>
      <c r="E26" s="220"/>
      <c r="F26" s="220"/>
      <c r="G26" s="220"/>
      <c r="H26" s="219"/>
    </row>
    <row r="27" spans="1:7">
      <c r="A27" s="202"/>
      <c r="B27" s="202"/>
      <c r="C27" s="202"/>
      <c r="D27" s="222"/>
      <c r="E27" s="202"/>
      <c r="F27" s="202"/>
      <c r="G27" s="202"/>
    </row>
    <row r="28" spans="1:7">
      <c r="A28" s="203"/>
      <c r="B28" s="203"/>
      <c r="C28" s="203"/>
      <c r="D28" s="217"/>
      <c r="E28" s="203"/>
      <c r="F28" s="203"/>
      <c r="G28" s="203"/>
    </row>
    <row r="29" ht="18" customHeight="1" spans="1:7">
      <c r="A29" s="203"/>
      <c r="B29" s="203"/>
      <c r="C29" s="203"/>
      <c r="D29" s="217"/>
      <c r="E29" s="203"/>
      <c r="F29" s="203"/>
      <c r="G29" s="203"/>
    </row>
    <row r="30" spans="1:7">
      <c r="A30" s="204"/>
      <c r="B30" s="204"/>
      <c r="C30" s="204"/>
      <c r="D30" s="223"/>
      <c r="E30" s="204"/>
      <c r="F30" s="204"/>
      <c r="G30" s="204"/>
    </row>
    <row r="31" ht="18" customHeight="1" spans="1:7">
      <c r="A31" s="204"/>
      <c r="B31" s="204"/>
      <c r="C31" s="204"/>
      <c r="D31" s="223"/>
      <c r="E31" s="204"/>
      <c r="F31" s="204"/>
      <c r="G31" s="204"/>
    </row>
    <row r="32" ht="18" customHeight="1"/>
    <row r="33" ht="18" customHeight="1"/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747916666666667" right="0.590277777777778" top="0.786805555555556" bottom="0.786805555555556" header="0.511805555555556" footer="0.590277777777778"/>
  <pageSetup paperSize="9" orientation="portrait" horizontalDpi="600"/>
  <headerFooter alignWithMargins="0">
    <oddFooter>&amp;R &amp;"-"&amp;14 - &amp;P -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6"/>
  <sheetViews>
    <sheetView showZeros="0" topLeftCell="A10" workbookViewId="0">
      <selection activeCell="A5" sqref="$A5:$XFD19"/>
    </sheetView>
  </sheetViews>
  <sheetFormatPr defaultColWidth="29" defaultRowHeight="12.75" outlineLevelCol="5"/>
  <cols>
    <col min="1" max="1" width="31.8833333333333" style="181" customWidth="1"/>
    <col min="2" max="2" width="13" style="181" customWidth="1"/>
    <col min="3" max="3" width="12.25" style="181" customWidth="1"/>
    <col min="4" max="4" width="11.75" style="181" customWidth="1"/>
    <col min="5" max="6" width="9.63333333333333" style="181" customWidth="1"/>
    <col min="7" max="255" width="7.88333333333333" style="181" customWidth="1"/>
    <col min="256" max="16384" width="29" style="181"/>
  </cols>
  <sheetData>
    <row r="1" ht="14.25" spans="1:1">
      <c r="A1" s="7" t="s">
        <v>654</v>
      </c>
    </row>
    <row r="2" ht="57.75" customHeight="1" spans="1:6">
      <c r="A2" s="182" t="s">
        <v>655</v>
      </c>
      <c r="B2" s="182"/>
      <c r="C2" s="182"/>
      <c r="D2" s="182"/>
      <c r="E2" s="182"/>
      <c r="F2" s="182"/>
    </row>
    <row r="3" s="177" customFormat="1" ht="26.25" customHeight="1" spans="1:6">
      <c r="A3" s="183"/>
      <c r="B3" s="184"/>
      <c r="C3" s="184"/>
      <c r="D3" s="183"/>
      <c r="E3" s="185" t="s">
        <v>2</v>
      </c>
      <c r="F3" s="185"/>
    </row>
    <row r="4" s="178" customFormat="1" ht="36" customHeight="1" spans="1:6">
      <c r="A4" s="186" t="s">
        <v>529</v>
      </c>
      <c r="B4" s="186" t="s">
        <v>8</v>
      </c>
      <c r="C4" s="186" t="s">
        <v>656</v>
      </c>
      <c r="D4" s="186" t="s">
        <v>10</v>
      </c>
      <c r="E4" s="187" t="s">
        <v>620</v>
      </c>
      <c r="F4" s="155" t="s">
        <v>585</v>
      </c>
    </row>
    <row r="5" s="179" customFormat="1" ht="37" customHeight="1" spans="1:6">
      <c r="A5" s="188" t="s">
        <v>622</v>
      </c>
      <c r="B5" s="189"/>
      <c r="C5" s="189"/>
      <c r="D5" s="189"/>
      <c r="E5" s="190"/>
      <c r="F5" s="191"/>
    </row>
    <row r="6" s="179" customFormat="1" ht="37" customHeight="1" spans="1:6">
      <c r="A6" s="188" t="s">
        <v>623</v>
      </c>
      <c r="B6" s="192"/>
      <c r="C6" s="192"/>
      <c r="D6" s="189"/>
      <c r="E6" s="191"/>
      <c r="F6" s="191"/>
    </row>
    <row r="7" s="179" customFormat="1" ht="37" customHeight="1" spans="1:6">
      <c r="A7" s="188" t="s">
        <v>624</v>
      </c>
      <c r="B7" s="192"/>
      <c r="C7" s="192"/>
      <c r="D7" s="189"/>
      <c r="E7" s="191"/>
      <c r="F7" s="191"/>
    </row>
    <row r="8" s="179" customFormat="1" ht="37" customHeight="1" spans="1:6">
      <c r="A8" s="188" t="s">
        <v>625</v>
      </c>
      <c r="B8" s="193">
        <v>24350</v>
      </c>
      <c r="C8" s="193">
        <v>29092</v>
      </c>
      <c r="D8" s="194">
        <v>21349</v>
      </c>
      <c r="E8" s="191">
        <f>D8/C8*100</f>
        <v>73.3844355836656</v>
      </c>
      <c r="F8" s="191"/>
    </row>
    <row r="9" s="179" customFormat="1" ht="37" customHeight="1" spans="1:6">
      <c r="A9" s="188" t="s">
        <v>626</v>
      </c>
      <c r="B9" s="193">
        <v>250</v>
      </c>
      <c r="C9" s="193">
        <v>350</v>
      </c>
      <c r="D9" s="194">
        <v>7082</v>
      </c>
      <c r="E9" s="191">
        <f>D9/C9*100</f>
        <v>2023.42857142857</v>
      </c>
      <c r="F9" s="191"/>
    </row>
    <row r="10" s="179" customFormat="1" ht="37" customHeight="1" spans="1:6">
      <c r="A10" s="188" t="s">
        <v>627</v>
      </c>
      <c r="B10" s="193"/>
      <c r="C10" s="193"/>
      <c r="D10" s="194"/>
      <c r="E10" s="191"/>
      <c r="F10" s="191"/>
    </row>
    <row r="11" s="179" customFormat="1" ht="37" customHeight="1" spans="1:6">
      <c r="A11" s="188" t="s">
        <v>628</v>
      </c>
      <c r="B11" s="193">
        <v>300</v>
      </c>
      <c r="C11" s="193">
        <v>420</v>
      </c>
      <c r="D11" s="194">
        <v>508</v>
      </c>
      <c r="E11" s="191">
        <f>D11/C11*100</f>
        <v>120.952380952381</v>
      </c>
      <c r="F11" s="191"/>
    </row>
    <row r="12" s="179" customFormat="1" ht="37" customHeight="1" spans="1:6">
      <c r="A12" s="188" t="s">
        <v>629</v>
      </c>
      <c r="B12" s="193"/>
      <c r="C12" s="193">
        <v>6500</v>
      </c>
      <c r="D12" s="194"/>
      <c r="E12" s="191"/>
      <c r="F12" s="191"/>
    </row>
    <row r="13" s="179" customFormat="1" ht="37" customHeight="1" spans="1:6">
      <c r="A13" s="195" t="s">
        <v>630</v>
      </c>
      <c r="B13" s="193">
        <f>SUM(B5:B12)</f>
        <v>24900</v>
      </c>
      <c r="C13" s="193">
        <f t="shared" ref="C13:D13" si="0">SUM(C5:C12)</f>
        <v>36362</v>
      </c>
      <c r="D13" s="193">
        <f t="shared" si="0"/>
        <v>28939</v>
      </c>
      <c r="E13" s="196">
        <f>D13/C13*100</f>
        <v>79.5858313624113</v>
      </c>
      <c r="F13" s="196"/>
    </row>
    <row r="14" s="179" customFormat="1" ht="37" customHeight="1" spans="1:6">
      <c r="A14" s="197" t="s">
        <v>631</v>
      </c>
      <c r="B14" s="198"/>
      <c r="C14" s="193">
        <v>12050</v>
      </c>
      <c r="D14" s="194">
        <v>13081</v>
      </c>
      <c r="E14" s="199">
        <f>D14/C14*100</f>
        <v>108.55601659751</v>
      </c>
      <c r="F14" s="191"/>
    </row>
    <row r="15" ht="37" customHeight="1" spans="1:6">
      <c r="A15" s="188" t="s">
        <v>632</v>
      </c>
      <c r="B15" s="193">
        <v>2000</v>
      </c>
      <c r="C15" s="194">
        <v>2000</v>
      </c>
      <c r="D15" s="194">
        <v>3184</v>
      </c>
      <c r="E15" s="191">
        <f>D15/C15*100</f>
        <v>159.2</v>
      </c>
      <c r="F15" s="191"/>
    </row>
    <row r="16" ht="37" customHeight="1" spans="1:6">
      <c r="A16" s="188" t="s">
        <v>633</v>
      </c>
      <c r="B16" s="193"/>
      <c r="C16" s="194"/>
      <c r="D16" s="194"/>
      <c r="E16" s="191"/>
      <c r="F16" s="191"/>
    </row>
    <row r="17" s="180" customFormat="1" ht="37" customHeight="1" spans="1:6">
      <c r="A17" s="188" t="s">
        <v>634</v>
      </c>
      <c r="B17" s="193"/>
      <c r="C17" s="194">
        <v>19104</v>
      </c>
      <c r="D17" s="194">
        <v>19104</v>
      </c>
      <c r="E17" s="191">
        <f>D17/C17*100</f>
        <v>100</v>
      </c>
      <c r="F17" s="191"/>
    </row>
    <row r="18" ht="37" customHeight="1" spans="1:6">
      <c r="A18" s="200" t="s">
        <v>539</v>
      </c>
      <c r="B18" s="194"/>
      <c r="C18" s="194"/>
      <c r="D18" s="194">
        <v>10</v>
      </c>
      <c r="E18" s="191"/>
      <c r="F18" s="191"/>
    </row>
    <row r="19" ht="37" customHeight="1" spans="1:6">
      <c r="A19" s="195" t="s">
        <v>635</v>
      </c>
      <c r="B19" s="201">
        <f>SUM(B13,B14,B15,B17,B18)</f>
        <v>26900</v>
      </c>
      <c r="C19" s="201">
        <f>SUM(C13,C14,C15,C17,C16,C18)</f>
        <v>69516</v>
      </c>
      <c r="D19" s="201">
        <f>SUM(D13,D14,D15,D17,D16,D18)</f>
        <v>64318</v>
      </c>
      <c r="E19" s="196">
        <f>D19/C19*100</f>
        <v>92.5225847286956</v>
      </c>
      <c r="F19" s="196"/>
    </row>
    <row r="20" spans="1:5">
      <c r="A20" s="202"/>
      <c r="B20" s="202"/>
      <c r="C20" s="202"/>
      <c r="D20" s="202"/>
      <c r="E20" s="202"/>
    </row>
    <row r="21" spans="1:5">
      <c r="A21" s="202"/>
      <c r="B21" s="203"/>
      <c r="C21" s="203"/>
      <c r="D21" s="203"/>
      <c r="E21" s="203"/>
    </row>
    <row r="22" ht="18" customHeight="1" spans="1:5">
      <c r="A22" s="202"/>
      <c r="B22" s="203"/>
      <c r="C22" s="203"/>
      <c r="D22" s="203"/>
      <c r="E22" s="203"/>
    </row>
    <row r="23" spans="1:5">
      <c r="A23" s="204"/>
      <c r="B23" s="204"/>
      <c r="C23" s="204"/>
      <c r="D23" s="204"/>
      <c r="E23" s="204"/>
    </row>
    <row r="24" ht="18" customHeight="1" spans="1:5">
      <c r="A24" s="204"/>
      <c r="B24" s="204"/>
      <c r="C24" s="204"/>
      <c r="D24" s="204"/>
      <c r="E24" s="204"/>
    </row>
    <row r="25" ht="18" customHeight="1"/>
    <row r="26" ht="18" customHeight="1"/>
  </sheetData>
  <mergeCells count="2">
    <mergeCell ref="A2:F2"/>
    <mergeCell ref="E3:F3"/>
  </mergeCells>
  <printOptions horizontalCentered="1"/>
  <pageMargins left="0.550694444444444" right="0.786805555555556" top="0.984027777777778" bottom="0.984027777777778" header="0.511805555555556" footer="0.786805555555556"/>
  <pageSetup paperSize="9" orientation="portrait" horizontalDpi="600"/>
  <headerFooter alignWithMargins="0">
    <oddFooter>&amp;L&amp;"-"&amp;14  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115"/>
  <sheetViews>
    <sheetView showGridLines="0" showZeros="0" zoomScale="70" zoomScaleNormal="70" workbookViewId="0">
      <pane ySplit="4" topLeftCell="A34" activePane="bottomLeft" state="frozen"/>
      <selection/>
      <selection pane="bottomLeft" activeCell="F32" sqref="F32"/>
    </sheetView>
  </sheetViews>
  <sheetFormatPr defaultColWidth="9" defaultRowHeight="14.25" outlineLevelCol="7"/>
  <cols>
    <col min="1" max="1" width="49.125" style="148" customWidth="1"/>
    <col min="2" max="5" width="9.125" style="148" customWidth="1"/>
    <col min="6" max="6" width="7.98333333333333" style="148" customWidth="1"/>
    <col min="7" max="16384" width="9" style="148"/>
  </cols>
  <sheetData>
    <row r="1" spans="1:1">
      <c r="A1" s="7" t="s">
        <v>657</v>
      </c>
    </row>
    <row r="2" ht="27.75" customHeight="1" spans="1:6">
      <c r="A2" s="149" t="s">
        <v>658</v>
      </c>
      <c r="B2" s="149"/>
      <c r="C2" s="149"/>
      <c r="D2" s="149"/>
      <c r="E2" s="149"/>
      <c r="F2" s="149"/>
    </row>
    <row r="3" ht="25.5" customHeight="1" spans="5:6">
      <c r="E3" s="150" t="s">
        <v>2</v>
      </c>
      <c r="F3" s="150"/>
    </row>
    <row r="4" s="145" customFormat="1" ht="26" customHeight="1" spans="1:6">
      <c r="A4" s="151" t="s">
        <v>659</v>
      </c>
      <c r="B4" s="152" t="s">
        <v>8</v>
      </c>
      <c r="C4" s="153" t="s">
        <v>660</v>
      </c>
      <c r="D4" s="152" t="s">
        <v>10</v>
      </c>
      <c r="E4" s="154" t="s">
        <v>620</v>
      </c>
      <c r="F4" s="155" t="s">
        <v>585</v>
      </c>
    </row>
    <row r="5" s="146" customFormat="1" ht="25.5" customHeight="1" spans="1:6">
      <c r="A5" s="156" t="s">
        <v>661</v>
      </c>
      <c r="B5" s="157">
        <f>B6+B8</f>
        <v>200</v>
      </c>
      <c r="C5" s="157">
        <f t="shared" ref="C5:D5" si="0">C6+C8</f>
        <v>200</v>
      </c>
      <c r="D5" s="157">
        <f t="shared" si="0"/>
        <v>3</v>
      </c>
      <c r="E5" s="158">
        <f>D5/C5*100</f>
        <v>1.5</v>
      </c>
      <c r="F5" s="91"/>
    </row>
    <row r="6" s="146" customFormat="1" ht="25.5" customHeight="1" spans="1:6">
      <c r="A6" s="159" t="s">
        <v>662</v>
      </c>
      <c r="B6" s="160"/>
      <c r="C6" s="160"/>
      <c r="D6" s="160">
        <v>3</v>
      </c>
      <c r="E6" s="161"/>
      <c r="F6" s="162"/>
    </row>
    <row r="7" s="146" customFormat="1" ht="25.5" customHeight="1" spans="1:6">
      <c r="A7" s="159" t="s">
        <v>663</v>
      </c>
      <c r="B7" s="160"/>
      <c r="C7" s="160"/>
      <c r="D7" s="160">
        <v>3</v>
      </c>
      <c r="E7" s="161"/>
      <c r="F7" s="162"/>
    </row>
    <row r="8" s="146" customFormat="1" ht="25.5" customHeight="1" spans="1:6">
      <c r="A8" s="159" t="s">
        <v>664</v>
      </c>
      <c r="B8" s="160">
        <v>200</v>
      </c>
      <c r="C8" s="160">
        <v>200</v>
      </c>
      <c r="D8" s="160"/>
      <c r="E8" s="161"/>
      <c r="F8" s="162"/>
    </row>
    <row r="9" s="146" customFormat="1" ht="25.5" customHeight="1" spans="1:6">
      <c r="A9" s="159" t="s">
        <v>665</v>
      </c>
      <c r="B9" s="160">
        <v>200</v>
      </c>
      <c r="C9" s="160">
        <v>200</v>
      </c>
      <c r="D9" s="160"/>
      <c r="E9" s="161"/>
      <c r="F9" s="162"/>
    </row>
    <row r="10" s="146" customFormat="1" ht="25.5" customHeight="1" spans="1:6">
      <c r="A10" s="156" t="s">
        <v>640</v>
      </c>
      <c r="B10" s="157">
        <f>B11</f>
        <v>1000</v>
      </c>
      <c r="C10" s="157">
        <f t="shared" ref="C10:D10" si="1">C11</f>
        <v>1000</v>
      </c>
      <c r="D10" s="157">
        <f t="shared" si="1"/>
        <v>754</v>
      </c>
      <c r="E10" s="158">
        <f>D10/C10*100</f>
        <v>75.4</v>
      </c>
      <c r="F10" s="91"/>
    </row>
    <row r="11" ht="25.5" customHeight="1" spans="1:6">
      <c r="A11" s="141" t="s">
        <v>666</v>
      </c>
      <c r="B11" s="163">
        <f>SUM(B12:B13)</f>
        <v>1000</v>
      </c>
      <c r="C11" s="163">
        <f t="shared" ref="C11:D11" si="2">SUM(C12:C13)</f>
        <v>1000</v>
      </c>
      <c r="D11" s="163">
        <f t="shared" si="2"/>
        <v>754</v>
      </c>
      <c r="E11" s="164">
        <f>D11/C11*100</f>
        <v>75.4</v>
      </c>
      <c r="F11" s="165"/>
    </row>
    <row r="12" ht="25.5" customHeight="1" spans="1:6">
      <c r="A12" s="159" t="s">
        <v>667</v>
      </c>
      <c r="B12" s="163">
        <v>350</v>
      </c>
      <c r="C12" s="163">
        <v>350</v>
      </c>
      <c r="D12" s="163">
        <v>282</v>
      </c>
      <c r="E12" s="164">
        <f t="shared" ref="E12:E13" si="3">D12/C12*100</f>
        <v>80.5714285714286</v>
      </c>
      <c r="F12" s="165"/>
    </row>
    <row r="13" ht="25.5" customHeight="1" spans="1:6">
      <c r="A13" s="159" t="s">
        <v>668</v>
      </c>
      <c r="B13" s="163">
        <v>650</v>
      </c>
      <c r="C13" s="163">
        <v>650</v>
      </c>
      <c r="D13" s="163">
        <v>472</v>
      </c>
      <c r="E13" s="164">
        <f t="shared" si="3"/>
        <v>72.6153846153846</v>
      </c>
      <c r="F13" s="165"/>
    </row>
    <row r="14" s="146" customFormat="1" ht="25.5" customHeight="1" spans="1:6">
      <c r="A14" s="156" t="s">
        <v>641</v>
      </c>
      <c r="B14" s="157"/>
      <c r="C14" s="157"/>
      <c r="D14" s="157"/>
      <c r="E14" s="158"/>
      <c r="F14" s="91"/>
    </row>
    <row r="15" s="146" customFormat="1" ht="25.5" customHeight="1" spans="1:6">
      <c r="A15" s="156" t="s">
        <v>642</v>
      </c>
      <c r="B15" s="157">
        <f>B16+B23</f>
        <v>8003</v>
      </c>
      <c r="C15" s="157">
        <f t="shared" ref="C15:D15" si="4">C16+C23</f>
        <v>22527</v>
      </c>
      <c r="D15" s="157">
        <f t="shared" si="4"/>
        <v>21857</v>
      </c>
      <c r="E15" s="158">
        <f>D15/C15*100</f>
        <v>97.025791272695</v>
      </c>
      <c r="F15" s="91"/>
    </row>
    <row r="16" ht="25.5" customHeight="1" spans="1:6">
      <c r="A16" s="141" t="s">
        <v>669</v>
      </c>
      <c r="B16" s="163">
        <f>SUM(B17:B22)</f>
        <v>7753</v>
      </c>
      <c r="C16" s="163">
        <f t="shared" ref="C16:D16" si="5">SUM(C17:C22)</f>
        <v>22277</v>
      </c>
      <c r="D16" s="163">
        <f t="shared" si="5"/>
        <v>18475</v>
      </c>
      <c r="E16" s="164">
        <f>D16/C16*100</f>
        <v>82.9330699824932</v>
      </c>
      <c r="F16" s="165"/>
    </row>
    <row r="17" ht="25.5" customHeight="1" spans="1:6">
      <c r="A17" s="166" t="s">
        <v>670</v>
      </c>
      <c r="B17" s="163">
        <v>7753</v>
      </c>
      <c r="C17" s="163">
        <v>12227</v>
      </c>
      <c r="D17" s="163">
        <v>9090</v>
      </c>
      <c r="E17" s="164">
        <f t="shared" ref="E17:E23" si="6">D17/C17*100</f>
        <v>74.3436656579701</v>
      </c>
      <c r="F17" s="165"/>
    </row>
    <row r="18" ht="25.5" customHeight="1" spans="1:8">
      <c r="A18" s="166" t="s">
        <v>671</v>
      </c>
      <c r="B18" s="163"/>
      <c r="C18" s="163">
        <v>1300</v>
      </c>
      <c r="D18" s="163">
        <v>1241</v>
      </c>
      <c r="E18" s="164">
        <f t="shared" si="6"/>
        <v>95.4615384615385</v>
      </c>
      <c r="F18" s="165"/>
      <c r="H18" s="167"/>
    </row>
    <row r="19" ht="25.5" customHeight="1" spans="1:6">
      <c r="A19" s="166" t="s">
        <v>672</v>
      </c>
      <c r="B19" s="163"/>
      <c r="C19" s="163">
        <v>700</v>
      </c>
      <c r="D19" s="163">
        <v>700</v>
      </c>
      <c r="E19" s="164">
        <f t="shared" si="6"/>
        <v>100</v>
      </c>
      <c r="F19" s="165"/>
    </row>
    <row r="20" ht="25.5" customHeight="1" spans="1:6">
      <c r="A20" s="166" t="s">
        <v>673</v>
      </c>
      <c r="B20" s="163"/>
      <c r="C20" s="163">
        <v>120</v>
      </c>
      <c r="D20" s="163">
        <v>120</v>
      </c>
      <c r="E20" s="164">
        <f t="shared" si="6"/>
        <v>100</v>
      </c>
      <c r="F20" s="165"/>
    </row>
    <row r="21" ht="25.5" customHeight="1" spans="1:6">
      <c r="A21" s="166" t="s">
        <v>674</v>
      </c>
      <c r="B21" s="163"/>
      <c r="C21" s="163">
        <v>930</v>
      </c>
      <c r="D21" s="163">
        <v>930</v>
      </c>
      <c r="E21" s="164">
        <f t="shared" si="6"/>
        <v>100</v>
      </c>
      <c r="F21" s="165"/>
    </row>
    <row r="22" ht="25.5" customHeight="1" spans="1:6">
      <c r="A22" s="166" t="s">
        <v>675</v>
      </c>
      <c r="B22" s="163"/>
      <c r="C22" s="163">
        <v>7000</v>
      </c>
      <c r="D22" s="163">
        <v>6394</v>
      </c>
      <c r="E22" s="164">
        <f t="shared" si="6"/>
        <v>91.3428571428571</v>
      </c>
      <c r="F22" s="165"/>
    </row>
    <row r="23" ht="25.5" customHeight="1" spans="1:6">
      <c r="A23" s="141" t="s">
        <v>676</v>
      </c>
      <c r="B23" s="163">
        <v>250</v>
      </c>
      <c r="C23" s="163">
        <v>250</v>
      </c>
      <c r="D23" s="163">
        <v>3382</v>
      </c>
      <c r="E23" s="164">
        <f t="shared" si="6"/>
        <v>1352.8</v>
      </c>
      <c r="F23" s="165"/>
    </row>
    <row r="24" ht="25.5" customHeight="1" spans="1:6">
      <c r="A24" s="159" t="s">
        <v>677</v>
      </c>
      <c r="B24" s="163">
        <v>250</v>
      </c>
      <c r="C24" s="163">
        <v>250</v>
      </c>
      <c r="D24" s="163">
        <v>178</v>
      </c>
      <c r="E24" s="164">
        <f t="shared" ref="E24" si="7">D24/C24*100</f>
        <v>71.2</v>
      </c>
      <c r="F24" s="165"/>
    </row>
    <row r="25" ht="25.5" customHeight="1" spans="1:6">
      <c r="A25" s="159" t="s">
        <v>678</v>
      </c>
      <c r="B25" s="163"/>
      <c r="C25" s="163"/>
      <c r="D25" s="163">
        <v>3204</v>
      </c>
      <c r="E25" s="164"/>
      <c r="F25" s="165"/>
    </row>
    <row r="26" s="146" customFormat="1" ht="25.5" customHeight="1" spans="1:6">
      <c r="A26" s="156" t="s">
        <v>643</v>
      </c>
      <c r="B26" s="157"/>
      <c r="C26" s="157">
        <f>SUM(C27)</f>
        <v>0</v>
      </c>
      <c r="D26" s="157">
        <f>SUM(D27)</f>
        <v>30</v>
      </c>
      <c r="E26" s="158"/>
      <c r="F26" s="91"/>
    </row>
    <row r="27" ht="25.5" customHeight="1" spans="1:6">
      <c r="A27" s="141" t="s">
        <v>679</v>
      </c>
      <c r="B27" s="163"/>
      <c r="C27" s="163"/>
      <c r="D27" s="163">
        <f>D28</f>
        <v>30</v>
      </c>
      <c r="E27" s="164"/>
      <c r="F27" s="165"/>
    </row>
    <row r="28" ht="25.5" customHeight="1" spans="1:6">
      <c r="A28" s="159" t="s">
        <v>668</v>
      </c>
      <c r="B28" s="163"/>
      <c r="C28" s="163"/>
      <c r="D28" s="163">
        <v>30</v>
      </c>
      <c r="E28" s="164"/>
      <c r="F28" s="165"/>
    </row>
    <row r="29" s="146" customFormat="1" ht="25.5" customHeight="1" spans="1:6">
      <c r="A29" s="156" t="s">
        <v>644</v>
      </c>
      <c r="B29" s="157"/>
      <c r="C29" s="157"/>
      <c r="D29" s="157">
        <f>D30</f>
        <v>10</v>
      </c>
      <c r="E29" s="158"/>
      <c r="F29" s="91"/>
    </row>
    <row r="30" s="146" customFormat="1" ht="25.5" customHeight="1" spans="1:6">
      <c r="A30" s="159" t="s">
        <v>680</v>
      </c>
      <c r="B30" s="157"/>
      <c r="C30" s="157"/>
      <c r="D30" s="160">
        <f>D31</f>
        <v>10</v>
      </c>
      <c r="E30" s="158"/>
      <c r="F30" s="91"/>
    </row>
    <row r="31" s="146" customFormat="1" ht="26" customHeight="1" spans="1:6">
      <c r="A31" s="159" t="s">
        <v>681</v>
      </c>
      <c r="B31" s="157"/>
      <c r="C31" s="157"/>
      <c r="D31" s="160">
        <v>10</v>
      </c>
      <c r="E31" s="158"/>
      <c r="F31" s="91"/>
    </row>
    <row r="32" s="146" customFormat="1" ht="26" customHeight="1" spans="1:6">
      <c r="A32" s="156" t="s">
        <v>682</v>
      </c>
      <c r="B32" s="157"/>
      <c r="C32" s="157"/>
      <c r="D32" s="157"/>
      <c r="E32" s="158"/>
      <c r="F32" s="91"/>
    </row>
    <row r="33" s="146" customFormat="1" ht="26" customHeight="1" spans="1:6">
      <c r="A33" s="156" t="s">
        <v>646</v>
      </c>
      <c r="B33" s="157"/>
      <c r="C33" s="157"/>
      <c r="D33" s="157"/>
      <c r="E33" s="158"/>
      <c r="F33" s="91"/>
    </row>
    <row r="34" s="146" customFormat="1" ht="26" customHeight="1" spans="1:6">
      <c r="A34" s="156" t="s">
        <v>647</v>
      </c>
      <c r="B34" s="157">
        <f>B35+B37</f>
        <v>800</v>
      </c>
      <c r="C34" s="157">
        <f t="shared" ref="C34:D34" si="8">C35+C37</f>
        <v>30709</v>
      </c>
      <c r="D34" s="157">
        <f t="shared" si="8"/>
        <v>26149</v>
      </c>
      <c r="E34" s="158">
        <f>D34/C34*100</f>
        <v>85.1509329512521</v>
      </c>
      <c r="F34" s="91"/>
    </row>
    <row r="35" s="146" customFormat="1" ht="26" customHeight="1" spans="1:6">
      <c r="A35" s="168" t="s">
        <v>683</v>
      </c>
      <c r="B35" s="160">
        <f>B36</f>
        <v>0</v>
      </c>
      <c r="C35" s="160">
        <f t="shared" ref="C35:D35" si="9">C36</f>
        <v>29909</v>
      </c>
      <c r="D35" s="160">
        <f t="shared" si="9"/>
        <v>25486</v>
      </c>
      <c r="E35" s="161">
        <f>D35/C35*100</f>
        <v>85.2118091544351</v>
      </c>
      <c r="F35" s="91"/>
    </row>
    <row r="36" s="146" customFormat="1" ht="38" customHeight="1" spans="1:6">
      <c r="A36" s="168" t="s">
        <v>684</v>
      </c>
      <c r="B36" s="160"/>
      <c r="C36" s="160">
        <v>29909</v>
      </c>
      <c r="D36" s="160">
        <v>25486</v>
      </c>
      <c r="E36" s="161">
        <f t="shared" ref="E36:E44" si="10">D36/C36*100</f>
        <v>85.2118091544351</v>
      </c>
      <c r="F36" s="91"/>
    </row>
    <row r="37" ht="26" customHeight="1" spans="1:6">
      <c r="A37" s="141" t="s">
        <v>685</v>
      </c>
      <c r="B37" s="163">
        <f>SUM(B38:B42)</f>
        <v>800</v>
      </c>
      <c r="C37" s="163">
        <f t="shared" ref="C37:D37" si="11">SUM(C38:C42)</f>
        <v>800</v>
      </c>
      <c r="D37" s="163">
        <f t="shared" si="11"/>
        <v>663</v>
      </c>
      <c r="E37" s="161">
        <f t="shared" si="10"/>
        <v>82.875</v>
      </c>
      <c r="F37" s="165"/>
    </row>
    <row r="38" ht="26" customHeight="1" spans="1:6">
      <c r="A38" s="169" t="s">
        <v>686</v>
      </c>
      <c r="B38" s="163">
        <v>500</v>
      </c>
      <c r="C38" s="163">
        <v>500</v>
      </c>
      <c r="D38" s="160">
        <v>418</v>
      </c>
      <c r="E38" s="161">
        <f t="shared" si="10"/>
        <v>83.6</v>
      </c>
      <c r="F38" s="165"/>
    </row>
    <row r="39" ht="26" customHeight="1" spans="1:6">
      <c r="A39" s="170" t="s">
        <v>687</v>
      </c>
      <c r="B39" s="163">
        <v>50</v>
      </c>
      <c r="C39" s="163">
        <v>50</v>
      </c>
      <c r="D39" s="160">
        <v>36</v>
      </c>
      <c r="E39" s="161">
        <f t="shared" si="10"/>
        <v>72</v>
      </c>
      <c r="F39" s="165"/>
    </row>
    <row r="40" ht="26" customHeight="1" spans="1:6">
      <c r="A40" s="170" t="s">
        <v>688</v>
      </c>
      <c r="B40" s="163">
        <v>20</v>
      </c>
      <c r="C40" s="163">
        <v>20</v>
      </c>
      <c r="D40" s="160">
        <v>12</v>
      </c>
      <c r="E40" s="161">
        <f t="shared" si="10"/>
        <v>60</v>
      </c>
      <c r="F40" s="165"/>
    </row>
    <row r="41" ht="26" customHeight="1" spans="1:6">
      <c r="A41" s="170" t="s">
        <v>689</v>
      </c>
      <c r="B41" s="163">
        <v>70</v>
      </c>
      <c r="C41" s="163">
        <v>70</v>
      </c>
      <c r="D41" s="160">
        <v>70</v>
      </c>
      <c r="E41" s="161">
        <f t="shared" si="10"/>
        <v>100</v>
      </c>
      <c r="F41" s="165"/>
    </row>
    <row r="42" ht="26" customHeight="1" spans="1:6">
      <c r="A42" s="170" t="s">
        <v>690</v>
      </c>
      <c r="B42" s="163">
        <v>160</v>
      </c>
      <c r="C42" s="163">
        <v>160</v>
      </c>
      <c r="D42" s="160">
        <v>127</v>
      </c>
      <c r="E42" s="161">
        <f t="shared" si="10"/>
        <v>79.375</v>
      </c>
      <c r="F42" s="165"/>
    </row>
    <row r="43" s="146" customFormat="1" ht="26" customHeight="1" spans="1:6">
      <c r="A43" s="156" t="s">
        <v>648</v>
      </c>
      <c r="B43" s="157">
        <f>B44</f>
        <v>2453</v>
      </c>
      <c r="C43" s="157">
        <f t="shared" ref="C43:D44" si="12">C44</f>
        <v>2703</v>
      </c>
      <c r="D43" s="157">
        <f t="shared" si="12"/>
        <v>2702</v>
      </c>
      <c r="E43" s="158">
        <f t="shared" si="10"/>
        <v>99.9630040695524</v>
      </c>
      <c r="F43" s="91"/>
    </row>
    <row r="44" ht="26" customHeight="1" spans="1:6">
      <c r="A44" s="171" t="s">
        <v>691</v>
      </c>
      <c r="B44" s="163">
        <f>B45</f>
        <v>2453</v>
      </c>
      <c r="C44" s="163">
        <f t="shared" si="12"/>
        <v>2703</v>
      </c>
      <c r="D44" s="163">
        <f>D45</f>
        <v>2702</v>
      </c>
      <c r="E44" s="161">
        <f t="shared" si="10"/>
        <v>99.9630040695524</v>
      </c>
      <c r="F44" s="165"/>
    </row>
    <row r="45" ht="26" customHeight="1" spans="1:6">
      <c r="A45" s="171" t="s">
        <v>692</v>
      </c>
      <c r="B45" s="163">
        <v>2453</v>
      </c>
      <c r="C45" s="163">
        <v>2703</v>
      </c>
      <c r="D45" s="163">
        <v>2702</v>
      </c>
      <c r="E45" s="161">
        <f t="shared" ref="E45" si="13">D45/C45*100</f>
        <v>99.9630040695524</v>
      </c>
      <c r="F45" s="165"/>
    </row>
    <row r="46" s="146" customFormat="1" ht="26" customHeight="1" spans="1:6">
      <c r="A46" s="172" t="s">
        <v>649</v>
      </c>
      <c r="B46" s="157"/>
      <c r="C46" s="157"/>
      <c r="D46" s="157">
        <f>D47</f>
        <v>20</v>
      </c>
      <c r="E46" s="161"/>
      <c r="F46" s="91"/>
    </row>
    <row r="47" s="146" customFormat="1" ht="26" customHeight="1" spans="1:6">
      <c r="A47" s="173" t="s">
        <v>693</v>
      </c>
      <c r="B47" s="157"/>
      <c r="C47" s="157"/>
      <c r="D47" s="160">
        <f>D48</f>
        <v>20</v>
      </c>
      <c r="E47" s="161"/>
      <c r="F47" s="91"/>
    </row>
    <row r="48" s="146" customFormat="1" ht="26" customHeight="1" spans="1:6">
      <c r="A48" s="173" t="s">
        <v>694</v>
      </c>
      <c r="B48" s="157"/>
      <c r="C48" s="157"/>
      <c r="D48" s="160">
        <v>20</v>
      </c>
      <c r="E48" s="161"/>
      <c r="F48" s="91"/>
    </row>
    <row r="49" ht="26" customHeight="1" spans="1:6">
      <c r="A49" s="91" t="s">
        <v>651</v>
      </c>
      <c r="B49" s="157">
        <f>B5+B10+B14+B15+B26+B29+B32+B33+B34+B43+B46</f>
        <v>12456</v>
      </c>
      <c r="C49" s="157">
        <f t="shared" ref="C49:D49" si="14">C5+C10+C14+C15+C26+C29+C32+C33+C34+C43+C46</f>
        <v>57139</v>
      </c>
      <c r="D49" s="157">
        <f t="shared" si="14"/>
        <v>51525</v>
      </c>
      <c r="E49" s="158">
        <f>D49/C49*100</f>
        <v>90.1748368014841</v>
      </c>
      <c r="F49" s="91"/>
    </row>
    <row r="50" ht="26" customHeight="1" spans="1:6">
      <c r="A50" s="174" t="s">
        <v>534</v>
      </c>
      <c r="B50" s="167"/>
      <c r="C50" s="163"/>
      <c r="D50" s="163">
        <v>159</v>
      </c>
      <c r="E50" s="161"/>
      <c r="F50" s="165"/>
    </row>
    <row r="51" ht="26" customHeight="1" spans="1:6">
      <c r="A51" s="174" t="s">
        <v>538</v>
      </c>
      <c r="B51" s="163">
        <v>14289</v>
      </c>
      <c r="C51" s="163">
        <v>10977</v>
      </c>
      <c r="D51" s="163">
        <v>1066</v>
      </c>
      <c r="E51" s="161">
        <f>D51/C51*100</f>
        <v>9.71121435729252</v>
      </c>
      <c r="F51" s="165"/>
    </row>
    <row r="52" ht="26" customHeight="1" spans="1:6">
      <c r="A52" s="174" t="s">
        <v>652</v>
      </c>
      <c r="B52" s="163">
        <v>155</v>
      </c>
      <c r="C52" s="163">
        <v>1400</v>
      </c>
      <c r="D52" s="163">
        <v>1400</v>
      </c>
      <c r="E52" s="161">
        <f t="shared" ref="E52:E54" si="15">D52/C52*100</f>
        <v>100</v>
      </c>
      <c r="F52" s="165"/>
    </row>
    <row r="53" ht="26" customHeight="1" spans="1:6">
      <c r="A53" s="141"/>
      <c r="B53" s="163"/>
      <c r="C53" s="163"/>
      <c r="D53" s="163"/>
      <c r="E53" s="158"/>
      <c r="F53" s="165"/>
    </row>
    <row r="54" ht="26" customHeight="1" spans="1:6">
      <c r="A54" s="91" t="s">
        <v>653</v>
      </c>
      <c r="B54" s="157">
        <f>B49+B50+B51+B52</f>
        <v>26900</v>
      </c>
      <c r="C54" s="157">
        <f t="shared" ref="C54:D54" si="16">C49+C50+C51+C52</f>
        <v>69516</v>
      </c>
      <c r="D54" s="157">
        <f t="shared" si="16"/>
        <v>54150</v>
      </c>
      <c r="E54" s="158">
        <f t="shared" si="15"/>
        <v>77.8957362333851</v>
      </c>
      <c r="F54" s="91"/>
    </row>
    <row r="55" s="147" customFormat="1" ht="26" customHeight="1" spans="1:6">
      <c r="A55" s="165" t="s">
        <v>542</v>
      </c>
      <c r="B55" s="163"/>
      <c r="C55" s="163"/>
      <c r="D55" s="163">
        <v>10168</v>
      </c>
      <c r="E55" s="161"/>
      <c r="F55" s="165"/>
    </row>
    <row r="56" ht="15.95" customHeight="1" spans="1:6">
      <c r="A56" s="175"/>
      <c r="B56" s="175"/>
      <c r="C56" s="175"/>
      <c r="D56" s="175"/>
      <c r="E56" s="175"/>
      <c r="F56" s="175"/>
    </row>
    <row r="57" s="146" customFormat="1" ht="20.1" customHeight="1" spans="1:6">
      <c r="A57" s="148"/>
      <c r="B57" s="148"/>
      <c r="C57" s="148"/>
      <c r="D57" s="148"/>
      <c r="E57" s="148"/>
      <c r="F57" s="148"/>
    </row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  <row r="68" ht="20.1" customHeight="1"/>
    <row r="69" ht="20.1" customHeight="1"/>
    <row r="70" ht="20.1" customHeight="1"/>
    <row r="71" ht="20.1" customHeight="1"/>
    <row r="72" ht="20.1" customHeight="1"/>
    <row r="73" ht="20.1" customHeight="1"/>
    <row r="74" ht="20.1" customHeight="1"/>
    <row r="75" ht="20.1" customHeight="1"/>
    <row r="76" ht="20.1" customHeight="1"/>
    <row r="77" ht="27" customHeight="1"/>
    <row r="115" ht="336" spans="2:6">
      <c r="B115" s="176" t="s">
        <v>695</v>
      </c>
      <c r="C115" s="176"/>
      <c r="D115" s="176"/>
      <c r="E115" s="176"/>
      <c r="F115" s="176"/>
    </row>
  </sheetData>
  <mergeCells count="3">
    <mergeCell ref="A2:F2"/>
    <mergeCell ref="E3:F3"/>
    <mergeCell ref="A56:F56"/>
  </mergeCells>
  <printOptions horizontalCentered="1"/>
  <pageMargins left="0.66875" right="0.66875" top="0.786805555555556" bottom="0.786805555555556" header="0.511805555555556" footer="0.590277777777778"/>
  <pageSetup paperSize="9" scale="95" orientation="portrait" horizontalDpi="600"/>
  <headerFooter alignWithMargins="0" differentOddEven="1">
    <oddFooter>&amp;R &amp;"-"&amp;15 - &amp;P -  </oddFooter>
    <evenFooter>&amp;L&amp;"-"&amp;15  - &amp;P -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18"/>
  <sheetViews>
    <sheetView showZeros="0" zoomScale="70" zoomScaleNormal="70" workbookViewId="0">
      <selection activeCell="G16" sqref="G15:G16"/>
    </sheetView>
  </sheetViews>
  <sheetFormatPr defaultColWidth="9" defaultRowHeight="13.5" outlineLevelCol="3"/>
  <cols>
    <col min="1" max="1" width="42.0416666666667" style="135" customWidth="1"/>
    <col min="2" max="4" width="12.8833333333333" style="135" customWidth="1"/>
    <col min="5" max="16384" width="9" style="135"/>
  </cols>
  <sheetData>
    <row r="1" ht="32.25" customHeight="1" spans="1:1">
      <c r="A1" s="7" t="s">
        <v>696</v>
      </c>
    </row>
    <row r="2" ht="32.25" customHeight="1" spans="1:4">
      <c r="A2" s="136" t="s">
        <v>697</v>
      </c>
      <c r="B2" s="136"/>
      <c r="C2" s="136"/>
      <c r="D2" s="136"/>
    </row>
    <row r="3" ht="26.25" customHeight="1" spans="4:4">
      <c r="D3" s="137" t="s">
        <v>2</v>
      </c>
    </row>
    <row r="4" s="133" customFormat="1" ht="39.95" customHeight="1" spans="1:4">
      <c r="A4" s="138" t="s">
        <v>529</v>
      </c>
      <c r="B4" s="138" t="s">
        <v>71</v>
      </c>
      <c r="C4" s="138" t="s">
        <v>551</v>
      </c>
      <c r="D4" s="138" t="s">
        <v>552</v>
      </c>
    </row>
    <row r="5" s="134" customFormat="1" ht="38" customHeight="1" spans="1:4">
      <c r="A5" s="139" t="s">
        <v>71</v>
      </c>
      <c r="B5" s="140">
        <f>SUM(B6:B18)</f>
        <v>3184</v>
      </c>
      <c r="C5" s="140">
        <f>SUM(C6:C18)</f>
        <v>3184</v>
      </c>
      <c r="D5" s="140">
        <f t="shared" ref="D5" si="0">SUM(D6:D18)</f>
        <v>0</v>
      </c>
    </row>
    <row r="6" ht="38" customHeight="1" spans="1:4">
      <c r="A6" s="141" t="s">
        <v>698</v>
      </c>
      <c r="B6" s="142">
        <f>SUM(C6:D6)</f>
        <v>2</v>
      </c>
      <c r="C6" s="142">
        <v>2</v>
      </c>
      <c r="D6" s="143"/>
    </row>
    <row r="7" ht="38" customHeight="1" spans="1:4">
      <c r="A7" s="141" t="s">
        <v>699</v>
      </c>
      <c r="B7" s="142">
        <f>SUM(C7:D7)</f>
        <v>1592</v>
      </c>
      <c r="C7" s="142">
        <v>1592</v>
      </c>
      <c r="D7" s="143"/>
    </row>
    <row r="8" ht="38" customHeight="1" spans="1:4">
      <c r="A8" s="141" t="s">
        <v>700</v>
      </c>
      <c r="B8" s="142">
        <f>SUM(C8:D8)</f>
        <v>0</v>
      </c>
      <c r="C8" s="142"/>
      <c r="D8" s="143"/>
    </row>
    <row r="9" ht="38" customHeight="1" spans="1:4">
      <c r="A9" s="141" t="s">
        <v>701</v>
      </c>
      <c r="B9" s="142">
        <f t="shared" ref="B9:B18" si="1">SUM(C9:D9)</f>
        <v>50</v>
      </c>
      <c r="C9" s="142">
        <v>50</v>
      </c>
      <c r="D9" s="143"/>
    </row>
    <row r="10" ht="38" customHeight="1" spans="1:4">
      <c r="A10" s="141" t="s">
        <v>702</v>
      </c>
      <c r="B10" s="142">
        <f t="shared" si="1"/>
        <v>0</v>
      </c>
      <c r="C10" s="142"/>
      <c r="D10" s="143"/>
    </row>
    <row r="11" ht="38" customHeight="1" spans="1:4">
      <c r="A11" s="141" t="s">
        <v>703</v>
      </c>
      <c r="B11" s="142">
        <f t="shared" si="1"/>
        <v>474</v>
      </c>
      <c r="C11" s="142">
        <v>474</v>
      </c>
      <c r="D11" s="143"/>
    </row>
    <row r="12" ht="38" customHeight="1" spans="1:4">
      <c r="A12" s="141" t="s">
        <v>704</v>
      </c>
      <c r="B12" s="142">
        <f t="shared" si="1"/>
        <v>0</v>
      </c>
      <c r="C12" s="142">
        <f t="shared" ref="C12:C15" si="2">D12+E12</f>
        <v>0</v>
      </c>
      <c r="D12" s="143"/>
    </row>
    <row r="13" ht="38" customHeight="1" spans="1:4">
      <c r="A13" s="141" t="s">
        <v>705</v>
      </c>
      <c r="B13" s="142">
        <f t="shared" si="1"/>
        <v>0</v>
      </c>
      <c r="C13" s="142">
        <f t="shared" si="2"/>
        <v>0</v>
      </c>
      <c r="D13" s="143"/>
    </row>
    <row r="14" ht="38" customHeight="1" spans="1:4">
      <c r="A14" s="141" t="s">
        <v>706</v>
      </c>
      <c r="B14" s="142">
        <f t="shared" si="1"/>
        <v>0</v>
      </c>
      <c r="C14" s="142">
        <f t="shared" si="2"/>
        <v>0</v>
      </c>
      <c r="D14" s="144"/>
    </row>
    <row r="15" ht="38" customHeight="1" spans="1:4">
      <c r="A15" s="141" t="s">
        <v>707</v>
      </c>
      <c r="B15" s="142">
        <f t="shared" si="1"/>
        <v>0</v>
      </c>
      <c r="C15" s="142">
        <f t="shared" si="2"/>
        <v>0</v>
      </c>
      <c r="D15" s="144"/>
    </row>
    <row r="16" ht="38" customHeight="1" spans="1:4">
      <c r="A16" s="141" t="s">
        <v>708</v>
      </c>
      <c r="B16" s="142">
        <f t="shared" si="1"/>
        <v>1066</v>
      </c>
      <c r="C16" s="142">
        <v>1066</v>
      </c>
      <c r="D16" s="144"/>
    </row>
    <row r="17" ht="38" customHeight="1" spans="1:4">
      <c r="A17" s="141" t="s">
        <v>709</v>
      </c>
      <c r="B17" s="142">
        <f t="shared" si="1"/>
        <v>0</v>
      </c>
      <c r="C17" s="142">
        <f>D17+E17</f>
        <v>0</v>
      </c>
      <c r="D17" s="144"/>
    </row>
    <row r="18" ht="38" customHeight="1" spans="1:4">
      <c r="A18" s="141" t="s">
        <v>633</v>
      </c>
      <c r="B18" s="142">
        <f t="shared" si="1"/>
        <v>0</v>
      </c>
      <c r="C18" s="142">
        <f>D18+E18</f>
        <v>0</v>
      </c>
      <c r="D18" s="144"/>
    </row>
  </sheetData>
  <mergeCells count="1">
    <mergeCell ref="A2:D2"/>
  </mergeCells>
  <printOptions horizontalCentered="1"/>
  <pageMargins left="1.14166666666667" right="0.786805555555556" top="0.984027777777778" bottom="0.984027777777778" header="0.511805555555556" footer="0.786805555555556"/>
  <pageSetup paperSize="9" orientation="portrait" horizontalDpi="600"/>
  <headerFooter alignWithMargins="0">
    <oddFooter>&amp;R &amp;"-"&amp;14 - &amp;P - 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1"/>
  <sheetViews>
    <sheetView topLeftCell="A6" workbookViewId="0">
      <selection activeCell="A5" sqref="$A5:$XFD14"/>
    </sheetView>
  </sheetViews>
  <sheetFormatPr defaultColWidth="9" defaultRowHeight="14.25" outlineLevelCol="7"/>
  <cols>
    <col min="1" max="1" width="31" style="111" customWidth="1"/>
    <col min="2" max="3" width="13.6333333333333" style="111" customWidth="1"/>
    <col min="4" max="4" width="13.6333333333333" style="112" customWidth="1"/>
    <col min="5" max="5" width="13.6333333333333" style="111" customWidth="1"/>
    <col min="6" max="256" width="9" style="111"/>
    <col min="257" max="257" width="29.5" style="111" customWidth="1"/>
    <col min="258" max="261" width="13.6333333333333" style="111" customWidth="1"/>
    <col min="262" max="512" width="9" style="111"/>
    <col min="513" max="513" width="29.5" style="111" customWidth="1"/>
    <col min="514" max="517" width="13.6333333333333" style="111" customWidth="1"/>
    <col min="518" max="768" width="9" style="111"/>
    <col min="769" max="769" width="29.5" style="111" customWidth="1"/>
    <col min="770" max="773" width="13.6333333333333" style="111" customWidth="1"/>
    <col min="774" max="1024" width="9" style="111"/>
    <col min="1025" max="1025" width="29.5" style="111" customWidth="1"/>
    <col min="1026" max="1029" width="13.6333333333333" style="111" customWidth="1"/>
    <col min="1030" max="1280" width="9" style="111"/>
    <col min="1281" max="1281" width="29.5" style="111" customWidth="1"/>
    <col min="1282" max="1285" width="13.6333333333333" style="111" customWidth="1"/>
    <col min="1286" max="1536" width="9" style="111"/>
    <col min="1537" max="1537" width="29.5" style="111" customWidth="1"/>
    <col min="1538" max="1541" width="13.6333333333333" style="111" customWidth="1"/>
    <col min="1542" max="1792" width="9" style="111"/>
    <col min="1793" max="1793" width="29.5" style="111" customWidth="1"/>
    <col min="1794" max="1797" width="13.6333333333333" style="111" customWidth="1"/>
    <col min="1798" max="2048" width="9" style="111"/>
    <col min="2049" max="2049" width="29.5" style="111" customWidth="1"/>
    <col min="2050" max="2053" width="13.6333333333333" style="111" customWidth="1"/>
    <col min="2054" max="2304" width="9" style="111"/>
    <col min="2305" max="2305" width="29.5" style="111" customWidth="1"/>
    <col min="2306" max="2309" width="13.6333333333333" style="111" customWidth="1"/>
    <col min="2310" max="2560" width="9" style="111"/>
    <col min="2561" max="2561" width="29.5" style="111" customWidth="1"/>
    <col min="2562" max="2565" width="13.6333333333333" style="111" customWidth="1"/>
    <col min="2566" max="2816" width="9" style="111"/>
    <col min="2817" max="2817" width="29.5" style="111" customWidth="1"/>
    <col min="2818" max="2821" width="13.6333333333333" style="111" customWidth="1"/>
    <col min="2822" max="3072" width="9" style="111"/>
    <col min="3073" max="3073" width="29.5" style="111" customWidth="1"/>
    <col min="3074" max="3077" width="13.6333333333333" style="111" customWidth="1"/>
    <col min="3078" max="3328" width="9" style="111"/>
    <col min="3329" max="3329" width="29.5" style="111" customWidth="1"/>
    <col min="3330" max="3333" width="13.6333333333333" style="111" customWidth="1"/>
    <col min="3334" max="3584" width="9" style="111"/>
    <col min="3585" max="3585" width="29.5" style="111" customWidth="1"/>
    <col min="3586" max="3589" width="13.6333333333333" style="111" customWidth="1"/>
    <col min="3590" max="3840" width="9" style="111"/>
    <col min="3841" max="3841" width="29.5" style="111" customWidth="1"/>
    <col min="3842" max="3845" width="13.6333333333333" style="111" customWidth="1"/>
    <col min="3846" max="4096" width="9" style="111"/>
    <col min="4097" max="4097" width="29.5" style="111" customWidth="1"/>
    <col min="4098" max="4101" width="13.6333333333333" style="111" customWidth="1"/>
    <col min="4102" max="4352" width="9" style="111"/>
    <col min="4353" max="4353" width="29.5" style="111" customWidth="1"/>
    <col min="4354" max="4357" width="13.6333333333333" style="111" customWidth="1"/>
    <col min="4358" max="4608" width="9" style="111"/>
    <col min="4609" max="4609" width="29.5" style="111" customWidth="1"/>
    <col min="4610" max="4613" width="13.6333333333333" style="111" customWidth="1"/>
    <col min="4614" max="4864" width="9" style="111"/>
    <col min="4865" max="4865" width="29.5" style="111" customWidth="1"/>
    <col min="4866" max="4869" width="13.6333333333333" style="111" customWidth="1"/>
    <col min="4870" max="5120" width="9" style="111"/>
    <col min="5121" max="5121" width="29.5" style="111" customWidth="1"/>
    <col min="5122" max="5125" width="13.6333333333333" style="111" customWidth="1"/>
    <col min="5126" max="5376" width="9" style="111"/>
    <col min="5377" max="5377" width="29.5" style="111" customWidth="1"/>
    <col min="5378" max="5381" width="13.6333333333333" style="111" customWidth="1"/>
    <col min="5382" max="5632" width="9" style="111"/>
    <col min="5633" max="5633" width="29.5" style="111" customWidth="1"/>
    <col min="5634" max="5637" width="13.6333333333333" style="111" customWidth="1"/>
    <col min="5638" max="5888" width="9" style="111"/>
    <col min="5889" max="5889" width="29.5" style="111" customWidth="1"/>
    <col min="5890" max="5893" width="13.6333333333333" style="111" customWidth="1"/>
    <col min="5894" max="6144" width="9" style="111"/>
    <col min="6145" max="6145" width="29.5" style="111" customWidth="1"/>
    <col min="6146" max="6149" width="13.6333333333333" style="111" customWidth="1"/>
    <col min="6150" max="6400" width="9" style="111"/>
    <col min="6401" max="6401" width="29.5" style="111" customWidth="1"/>
    <col min="6402" max="6405" width="13.6333333333333" style="111" customWidth="1"/>
    <col min="6406" max="6656" width="9" style="111"/>
    <col min="6657" max="6657" width="29.5" style="111" customWidth="1"/>
    <col min="6658" max="6661" width="13.6333333333333" style="111" customWidth="1"/>
    <col min="6662" max="6912" width="9" style="111"/>
    <col min="6913" max="6913" width="29.5" style="111" customWidth="1"/>
    <col min="6914" max="6917" width="13.6333333333333" style="111" customWidth="1"/>
    <col min="6918" max="7168" width="9" style="111"/>
    <col min="7169" max="7169" width="29.5" style="111" customWidth="1"/>
    <col min="7170" max="7173" width="13.6333333333333" style="111" customWidth="1"/>
    <col min="7174" max="7424" width="9" style="111"/>
    <col min="7425" max="7425" width="29.5" style="111" customWidth="1"/>
    <col min="7426" max="7429" width="13.6333333333333" style="111" customWidth="1"/>
    <col min="7430" max="7680" width="9" style="111"/>
    <col min="7681" max="7681" width="29.5" style="111" customWidth="1"/>
    <col min="7682" max="7685" width="13.6333333333333" style="111" customWidth="1"/>
    <col min="7686" max="7936" width="9" style="111"/>
    <col min="7937" max="7937" width="29.5" style="111" customWidth="1"/>
    <col min="7938" max="7941" width="13.6333333333333" style="111" customWidth="1"/>
    <col min="7942" max="8192" width="9" style="111"/>
    <col min="8193" max="8193" width="29.5" style="111" customWidth="1"/>
    <col min="8194" max="8197" width="13.6333333333333" style="111" customWidth="1"/>
    <col min="8198" max="8448" width="9" style="111"/>
    <col min="8449" max="8449" width="29.5" style="111" customWidth="1"/>
    <col min="8450" max="8453" width="13.6333333333333" style="111" customWidth="1"/>
    <col min="8454" max="8704" width="9" style="111"/>
    <col min="8705" max="8705" width="29.5" style="111" customWidth="1"/>
    <col min="8706" max="8709" width="13.6333333333333" style="111" customWidth="1"/>
    <col min="8710" max="8960" width="9" style="111"/>
    <col min="8961" max="8961" width="29.5" style="111" customWidth="1"/>
    <col min="8962" max="8965" width="13.6333333333333" style="111" customWidth="1"/>
    <col min="8966" max="9216" width="9" style="111"/>
    <col min="9217" max="9217" width="29.5" style="111" customWidth="1"/>
    <col min="9218" max="9221" width="13.6333333333333" style="111" customWidth="1"/>
    <col min="9222" max="9472" width="9" style="111"/>
    <col min="9473" max="9473" width="29.5" style="111" customWidth="1"/>
    <col min="9474" max="9477" width="13.6333333333333" style="111" customWidth="1"/>
    <col min="9478" max="9728" width="9" style="111"/>
    <col min="9729" max="9729" width="29.5" style="111" customWidth="1"/>
    <col min="9730" max="9733" width="13.6333333333333" style="111" customWidth="1"/>
    <col min="9734" max="9984" width="9" style="111"/>
    <col min="9985" max="9985" width="29.5" style="111" customWidth="1"/>
    <col min="9986" max="9989" width="13.6333333333333" style="111" customWidth="1"/>
    <col min="9990" max="10240" width="9" style="111"/>
    <col min="10241" max="10241" width="29.5" style="111" customWidth="1"/>
    <col min="10242" max="10245" width="13.6333333333333" style="111" customWidth="1"/>
    <col min="10246" max="10496" width="9" style="111"/>
    <col min="10497" max="10497" width="29.5" style="111" customWidth="1"/>
    <col min="10498" max="10501" width="13.6333333333333" style="111" customWidth="1"/>
    <col min="10502" max="10752" width="9" style="111"/>
    <col min="10753" max="10753" width="29.5" style="111" customWidth="1"/>
    <col min="10754" max="10757" width="13.6333333333333" style="111" customWidth="1"/>
    <col min="10758" max="11008" width="9" style="111"/>
    <col min="11009" max="11009" width="29.5" style="111" customWidth="1"/>
    <col min="11010" max="11013" width="13.6333333333333" style="111" customWidth="1"/>
    <col min="11014" max="11264" width="9" style="111"/>
    <col min="11265" max="11265" width="29.5" style="111" customWidth="1"/>
    <col min="11266" max="11269" width="13.6333333333333" style="111" customWidth="1"/>
    <col min="11270" max="11520" width="9" style="111"/>
    <col min="11521" max="11521" width="29.5" style="111" customWidth="1"/>
    <col min="11522" max="11525" width="13.6333333333333" style="111" customWidth="1"/>
    <col min="11526" max="11776" width="9" style="111"/>
    <col min="11777" max="11777" width="29.5" style="111" customWidth="1"/>
    <col min="11778" max="11781" width="13.6333333333333" style="111" customWidth="1"/>
    <col min="11782" max="12032" width="9" style="111"/>
    <col min="12033" max="12033" width="29.5" style="111" customWidth="1"/>
    <col min="12034" max="12037" width="13.6333333333333" style="111" customWidth="1"/>
    <col min="12038" max="12288" width="9" style="111"/>
    <col min="12289" max="12289" width="29.5" style="111" customWidth="1"/>
    <col min="12290" max="12293" width="13.6333333333333" style="111" customWidth="1"/>
    <col min="12294" max="12544" width="9" style="111"/>
    <col min="12545" max="12545" width="29.5" style="111" customWidth="1"/>
    <col min="12546" max="12549" width="13.6333333333333" style="111" customWidth="1"/>
    <col min="12550" max="12800" width="9" style="111"/>
    <col min="12801" max="12801" width="29.5" style="111" customWidth="1"/>
    <col min="12802" max="12805" width="13.6333333333333" style="111" customWidth="1"/>
    <col min="12806" max="13056" width="9" style="111"/>
    <col min="13057" max="13057" width="29.5" style="111" customWidth="1"/>
    <col min="13058" max="13061" width="13.6333333333333" style="111" customWidth="1"/>
    <col min="13062" max="13312" width="9" style="111"/>
    <col min="13313" max="13313" width="29.5" style="111" customWidth="1"/>
    <col min="13314" max="13317" width="13.6333333333333" style="111" customWidth="1"/>
    <col min="13318" max="13568" width="9" style="111"/>
    <col min="13569" max="13569" width="29.5" style="111" customWidth="1"/>
    <col min="13570" max="13573" width="13.6333333333333" style="111" customWidth="1"/>
    <col min="13574" max="13824" width="9" style="111"/>
    <col min="13825" max="13825" width="29.5" style="111" customWidth="1"/>
    <col min="13826" max="13829" width="13.6333333333333" style="111" customWidth="1"/>
    <col min="13830" max="14080" width="9" style="111"/>
    <col min="14081" max="14081" width="29.5" style="111" customWidth="1"/>
    <col min="14082" max="14085" width="13.6333333333333" style="111" customWidth="1"/>
    <col min="14086" max="14336" width="9" style="111"/>
    <col min="14337" max="14337" width="29.5" style="111" customWidth="1"/>
    <col min="14338" max="14341" width="13.6333333333333" style="111" customWidth="1"/>
    <col min="14342" max="14592" width="9" style="111"/>
    <col min="14593" max="14593" width="29.5" style="111" customWidth="1"/>
    <col min="14594" max="14597" width="13.6333333333333" style="111" customWidth="1"/>
    <col min="14598" max="14848" width="9" style="111"/>
    <col min="14849" max="14849" width="29.5" style="111" customWidth="1"/>
    <col min="14850" max="14853" width="13.6333333333333" style="111" customWidth="1"/>
    <col min="14854" max="15104" width="9" style="111"/>
    <col min="15105" max="15105" width="29.5" style="111" customWidth="1"/>
    <col min="15106" max="15109" width="13.6333333333333" style="111" customWidth="1"/>
    <col min="15110" max="15360" width="9" style="111"/>
    <col min="15361" max="15361" width="29.5" style="111" customWidth="1"/>
    <col min="15362" max="15365" width="13.6333333333333" style="111" customWidth="1"/>
    <col min="15366" max="15616" width="9" style="111"/>
    <col min="15617" max="15617" width="29.5" style="111" customWidth="1"/>
    <col min="15618" max="15621" width="13.6333333333333" style="111" customWidth="1"/>
    <col min="15622" max="15872" width="9" style="111"/>
    <col min="15873" max="15873" width="29.5" style="111" customWidth="1"/>
    <col min="15874" max="15877" width="13.6333333333333" style="111" customWidth="1"/>
    <col min="15878" max="16128" width="9" style="111"/>
    <col min="16129" max="16129" width="29.5" style="111" customWidth="1"/>
    <col min="16130" max="16133" width="13.6333333333333" style="111" customWidth="1"/>
    <col min="16134" max="16384" width="9" style="111"/>
  </cols>
  <sheetData>
    <row r="1" ht="31.5" customHeight="1" spans="1:4">
      <c r="A1" s="103" t="s">
        <v>710</v>
      </c>
      <c r="B1" s="113"/>
      <c r="C1" s="113"/>
      <c r="D1" s="114"/>
    </row>
    <row r="2" ht="42.75" customHeight="1" spans="1:5">
      <c r="A2" s="115" t="s">
        <v>711</v>
      </c>
      <c r="B2" s="115"/>
      <c r="C2" s="115"/>
      <c r="D2" s="115"/>
      <c r="E2" s="115"/>
    </row>
    <row r="3" ht="42.75" customHeight="1" spans="1:5">
      <c r="A3" s="113"/>
      <c r="B3" s="113"/>
      <c r="C3" s="113"/>
      <c r="D3" s="114"/>
      <c r="E3" s="131" t="s">
        <v>2</v>
      </c>
    </row>
    <row r="4" s="129" customFormat="1" ht="36.75" customHeight="1" spans="1:5">
      <c r="A4" s="117" t="s">
        <v>712</v>
      </c>
      <c r="B4" s="117" t="s">
        <v>8</v>
      </c>
      <c r="C4" s="117" t="s">
        <v>656</v>
      </c>
      <c r="D4" s="117" t="s">
        <v>10</v>
      </c>
      <c r="E4" s="117" t="s">
        <v>585</v>
      </c>
    </row>
    <row r="5" ht="45" customHeight="1" spans="1:5">
      <c r="A5" s="121" t="s">
        <v>713</v>
      </c>
      <c r="B5" s="121"/>
      <c r="C5" s="121"/>
      <c r="D5" s="122"/>
      <c r="E5" s="120"/>
    </row>
    <row r="6" ht="45" customHeight="1" spans="1:5">
      <c r="A6" s="121" t="s">
        <v>714</v>
      </c>
      <c r="B6" s="121"/>
      <c r="C6" s="121"/>
      <c r="D6" s="122"/>
      <c r="E6" s="120"/>
    </row>
    <row r="7" ht="45" customHeight="1" spans="1:5">
      <c r="A7" s="121" t="s">
        <v>715</v>
      </c>
      <c r="B7" s="121"/>
      <c r="C7" s="121"/>
      <c r="D7" s="122"/>
      <c r="E7" s="120"/>
    </row>
    <row r="8" ht="45" customHeight="1" spans="1:5">
      <c r="A8" s="132" t="s">
        <v>716</v>
      </c>
      <c r="B8" s="132"/>
      <c r="C8" s="132"/>
      <c r="D8" s="122"/>
      <c r="E8" s="120"/>
    </row>
    <row r="9" ht="45" customHeight="1" spans="1:5">
      <c r="A9" s="132"/>
      <c r="B9" s="132"/>
      <c r="C9" s="132"/>
      <c r="D9" s="122"/>
      <c r="E9" s="120"/>
    </row>
    <row r="10" s="130" customFormat="1" ht="45" customHeight="1" spans="1:5">
      <c r="A10" s="123" t="s">
        <v>717</v>
      </c>
      <c r="B10" s="123"/>
      <c r="C10" s="123"/>
      <c r="D10" s="123"/>
      <c r="E10" s="125"/>
    </row>
    <row r="11" ht="45" customHeight="1" spans="1:5">
      <c r="A11" s="132" t="s">
        <v>632</v>
      </c>
      <c r="B11" s="132"/>
      <c r="C11" s="132"/>
      <c r="D11" s="122">
        <v>15</v>
      </c>
      <c r="E11" s="120"/>
    </row>
    <row r="12" ht="45" customHeight="1" spans="1:5">
      <c r="A12" s="132" t="s">
        <v>537</v>
      </c>
      <c r="B12" s="132"/>
      <c r="C12" s="132"/>
      <c r="D12" s="122"/>
      <c r="E12" s="120"/>
    </row>
    <row r="13" ht="45" customHeight="1" spans="1:5">
      <c r="A13" s="132"/>
      <c r="B13" s="132"/>
      <c r="C13" s="132"/>
      <c r="D13" s="122"/>
      <c r="E13" s="120"/>
    </row>
    <row r="14" s="130" customFormat="1" ht="45" customHeight="1" spans="1:5">
      <c r="A14" s="123" t="s">
        <v>718</v>
      </c>
      <c r="B14" s="123"/>
      <c r="C14" s="123"/>
      <c r="D14" s="123">
        <v>15</v>
      </c>
      <c r="E14" s="125"/>
    </row>
    <row r="91" spans="8:8">
      <c r="H91" s="128" t="s">
        <v>695</v>
      </c>
    </row>
  </sheetData>
  <mergeCells count="1">
    <mergeCell ref="A2:E2"/>
  </mergeCells>
  <printOptions horizontalCentered="1"/>
  <pageMargins left="0.550694444444444" right="0.984027777777778" top="0.984027777777778" bottom="0.984027777777778" header="0.511805555555556" footer="0.786805555555556"/>
  <pageSetup paperSize="9" orientation="portrait" horizontalDpi="600"/>
  <headerFooter alignWithMargins="0">
    <oddFooter>&amp;L&amp;"-"&amp;14  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2"/>
  <sheetViews>
    <sheetView workbookViewId="0">
      <selection activeCell="I28" sqref="I28"/>
    </sheetView>
  </sheetViews>
  <sheetFormatPr defaultColWidth="9" defaultRowHeight="14.25" outlineLevelCol="7"/>
  <cols>
    <col min="1" max="1" width="39.2166666666667" style="111" customWidth="1"/>
    <col min="2" max="2" width="10.0416666666667" style="111" customWidth="1"/>
    <col min="3" max="3" width="12.5" style="111" customWidth="1"/>
    <col min="4" max="4" width="10.9333333333333" style="112" customWidth="1"/>
    <col min="5" max="5" width="11.6083333333333" style="111" customWidth="1"/>
    <col min="6" max="256" width="9" style="111"/>
    <col min="257" max="257" width="35.1333333333333" style="111" customWidth="1"/>
    <col min="258" max="261" width="12.5" style="111" customWidth="1"/>
    <col min="262" max="512" width="9" style="111"/>
    <col min="513" max="513" width="35.1333333333333" style="111" customWidth="1"/>
    <col min="514" max="517" width="12.5" style="111" customWidth="1"/>
    <col min="518" max="768" width="9" style="111"/>
    <col min="769" max="769" width="35.1333333333333" style="111" customWidth="1"/>
    <col min="770" max="773" width="12.5" style="111" customWidth="1"/>
    <col min="774" max="1024" width="9" style="111"/>
    <col min="1025" max="1025" width="35.1333333333333" style="111" customWidth="1"/>
    <col min="1026" max="1029" width="12.5" style="111" customWidth="1"/>
    <col min="1030" max="1280" width="9" style="111"/>
    <col min="1281" max="1281" width="35.1333333333333" style="111" customWidth="1"/>
    <col min="1282" max="1285" width="12.5" style="111" customWidth="1"/>
    <col min="1286" max="1536" width="9" style="111"/>
    <col min="1537" max="1537" width="35.1333333333333" style="111" customWidth="1"/>
    <col min="1538" max="1541" width="12.5" style="111" customWidth="1"/>
    <col min="1542" max="1792" width="9" style="111"/>
    <col min="1793" max="1793" width="35.1333333333333" style="111" customWidth="1"/>
    <col min="1794" max="1797" width="12.5" style="111" customWidth="1"/>
    <col min="1798" max="2048" width="9" style="111"/>
    <col min="2049" max="2049" width="35.1333333333333" style="111" customWidth="1"/>
    <col min="2050" max="2053" width="12.5" style="111" customWidth="1"/>
    <col min="2054" max="2304" width="9" style="111"/>
    <col min="2305" max="2305" width="35.1333333333333" style="111" customWidth="1"/>
    <col min="2306" max="2309" width="12.5" style="111" customWidth="1"/>
    <col min="2310" max="2560" width="9" style="111"/>
    <col min="2561" max="2561" width="35.1333333333333" style="111" customWidth="1"/>
    <col min="2562" max="2565" width="12.5" style="111" customWidth="1"/>
    <col min="2566" max="2816" width="9" style="111"/>
    <col min="2817" max="2817" width="35.1333333333333" style="111" customWidth="1"/>
    <col min="2818" max="2821" width="12.5" style="111" customWidth="1"/>
    <col min="2822" max="3072" width="9" style="111"/>
    <col min="3073" max="3073" width="35.1333333333333" style="111" customWidth="1"/>
    <col min="3074" max="3077" width="12.5" style="111" customWidth="1"/>
    <col min="3078" max="3328" width="9" style="111"/>
    <col min="3329" max="3329" width="35.1333333333333" style="111" customWidth="1"/>
    <col min="3330" max="3333" width="12.5" style="111" customWidth="1"/>
    <col min="3334" max="3584" width="9" style="111"/>
    <col min="3585" max="3585" width="35.1333333333333" style="111" customWidth="1"/>
    <col min="3586" max="3589" width="12.5" style="111" customWidth="1"/>
    <col min="3590" max="3840" width="9" style="111"/>
    <col min="3841" max="3841" width="35.1333333333333" style="111" customWidth="1"/>
    <col min="3842" max="3845" width="12.5" style="111" customWidth="1"/>
    <col min="3846" max="4096" width="9" style="111"/>
    <col min="4097" max="4097" width="35.1333333333333" style="111" customWidth="1"/>
    <col min="4098" max="4101" width="12.5" style="111" customWidth="1"/>
    <col min="4102" max="4352" width="9" style="111"/>
    <col min="4353" max="4353" width="35.1333333333333" style="111" customWidth="1"/>
    <col min="4354" max="4357" width="12.5" style="111" customWidth="1"/>
    <col min="4358" max="4608" width="9" style="111"/>
    <col min="4609" max="4609" width="35.1333333333333" style="111" customWidth="1"/>
    <col min="4610" max="4613" width="12.5" style="111" customWidth="1"/>
    <col min="4614" max="4864" width="9" style="111"/>
    <col min="4865" max="4865" width="35.1333333333333" style="111" customWidth="1"/>
    <col min="4866" max="4869" width="12.5" style="111" customWidth="1"/>
    <col min="4870" max="5120" width="9" style="111"/>
    <col min="5121" max="5121" width="35.1333333333333" style="111" customWidth="1"/>
    <col min="5122" max="5125" width="12.5" style="111" customWidth="1"/>
    <col min="5126" max="5376" width="9" style="111"/>
    <col min="5377" max="5377" width="35.1333333333333" style="111" customWidth="1"/>
    <col min="5378" max="5381" width="12.5" style="111" customWidth="1"/>
    <col min="5382" max="5632" width="9" style="111"/>
    <col min="5633" max="5633" width="35.1333333333333" style="111" customWidth="1"/>
    <col min="5634" max="5637" width="12.5" style="111" customWidth="1"/>
    <col min="5638" max="5888" width="9" style="111"/>
    <col min="5889" max="5889" width="35.1333333333333" style="111" customWidth="1"/>
    <col min="5890" max="5893" width="12.5" style="111" customWidth="1"/>
    <col min="5894" max="6144" width="9" style="111"/>
    <col min="6145" max="6145" width="35.1333333333333" style="111" customWidth="1"/>
    <col min="6146" max="6149" width="12.5" style="111" customWidth="1"/>
    <col min="6150" max="6400" width="9" style="111"/>
    <col min="6401" max="6401" width="35.1333333333333" style="111" customWidth="1"/>
    <col min="6402" max="6405" width="12.5" style="111" customWidth="1"/>
    <col min="6406" max="6656" width="9" style="111"/>
    <col min="6657" max="6657" width="35.1333333333333" style="111" customWidth="1"/>
    <col min="6658" max="6661" width="12.5" style="111" customWidth="1"/>
    <col min="6662" max="6912" width="9" style="111"/>
    <col min="6913" max="6913" width="35.1333333333333" style="111" customWidth="1"/>
    <col min="6914" max="6917" width="12.5" style="111" customWidth="1"/>
    <col min="6918" max="7168" width="9" style="111"/>
    <col min="7169" max="7169" width="35.1333333333333" style="111" customWidth="1"/>
    <col min="7170" max="7173" width="12.5" style="111" customWidth="1"/>
    <col min="7174" max="7424" width="9" style="111"/>
    <col min="7425" max="7425" width="35.1333333333333" style="111" customWidth="1"/>
    <col min="7426" max="7429" width="12.5" style="111" customWidth="1"/>
    <col min="7430" max="7680" width="9" style="111"/>
    <col min="7681" max="7681" width="35.1333333333333" style="111" customWidth="1"/>
    <col min="7682" max="7685" width="12.5" style="111" customWidth="1"/>
    <col min="7686" max="7936" width="9" style="111"/>
    <col min="7937" max="7937" width="35.1333333333333" style="111" customWidth="1"/>
    <col min="7938" max="7941" width="12.5" style="111" customWidth="1"/>
    <col min="7942" max="8192" width="9" style="111"/>
    <col min="8193" max="8193" width="35.1333333333333" style="111" customWidth="1"/>
    <col min="8194" max="8197" width="12.5" style="111" customWidth="1"/>
    <col min="8198" max="8448" width="9" style="111"/>
    <col min="8449" max="8449" width="35.1333333333333" style="111" customWidth="1"/>
    <col min="8450" max="8453" width="12.5" style="111" customWidth="1"/>
    <col min="8454" max="8704" width="9" style="111"/>
    <col min="8705" max="8705" width="35.1333333333333" style="111" customWidth="1"/>
    <col min="8706" max="8709" width="12.5" style="111" customWidth="1"/>
    <col min="8710" max="8960" width="9" style="111"/>
    <col min="8961" max="8961" width="35.1333333333333" style="111" customWidth="1"/>
    <col min="8962" max="8965" width="12.5" style="111" customWidth="1"/>
    <col min="8966" max="9216" width="9" style="111"/>
    <col min="9217" max="9217" width="35.1333333333333" style="111" customWidth="1"/>
    <col min="9218" max="9221" width="12.5" style="111" customWidth="1"/>
    <col min="9222" max="9472" width="9" style="111"/>
    <col min="9473" max="9473" width="35.1333333333333" style="111" customWidth="1"/>
    <col min="9474" max="9477" width="12.5" style="111" customWidth="1"/>
    <col min="9478" max="9728" width="9" style="111"/>
    <col min="9729" max="9729" width="35.1333333333333" style="111" customWidth="1"/>
    <col min="9730" max="9733" width="12.5" style="111" customWidth="1"/>
    <col min="9734" max="9984" width="9" style="111"/>
    <col min="9985" max="9985" width="35.1333333333333" style="111" customWidth="1"/>
    <col min="9986" max="9989" width="12.5" style="111" customWidth="1"/>
    <col min="9990" max="10240" width="9" style="111"/>
    <col min="10241" max="10241" width="35.1333333333333" style="111" customWidth="1"/>
    <col min="10242" max="10245" width="12.5" style="111" customWidth="1"/>
    <col min="10246" max="10496" width="9" style="111"/>
    <col min="10497" max="10497" width="35.1333333333333" style="111" customWidth="1"/>
    <col min="10498" max="10501" width="12.5" style="111" customWidth="1"/>
    <col min="10502" max="10752" width="9" style="111"/>
    <col min="10753" max="10753" width="35.1333333333333" style="111" customWidth="1"/>
    <col min="10754" max="10757" width="12.5" style="111" customWidth="1"/>
    <col min="10758" max="11008" width="9" style="111"/>
    <col min="11009" max="11009" width="35.1333333333333" style="111" customWidth="1"/>
    <col min="11010" max="11013" width="12.5" style="111" customWidth="1"/>
    <col min="11014" max="11264" width="9" style="111"/>
    <col min="11265" max="11265" width="35.1333333333333" style="111" customWidth="1"/>
    <col min="11266" max="11269" width="12.5" style="111" customWidth="1"/>
    <col min="11270" max="11520" width="9" style="111"/>
    <col min="11521" max="11521" width="35.1333333333333" style="111" customWidth="1"/>
    <col min="11522" max="11525" width="12.5" style="111" customWidth="1"/>
    <col min="11526" max="11776" width="9" style="111"/>
    <col min="11777" max="11777" width="35.1333333333333" style="111" customWidth="1"/>
    <col min="11778" max="11781" width="12.5" style="111" customWidth="1"/>
    <col min="11782" max="12032" width="9" style="111"/>
    <col min="12033" max="12033" width="35.1333333333333" style="111" customWidth="1"/>
    <col min="12034" max="12037" width="12.5" style="111" customWidth="1"/>
    <col min="12038" max="12288" width="9" style="111"/>
    <col min="12289" max="12289" width="35.1333333333333" style="111" customWidth="1"/>
    <col min="12290" max="12293" width="12.5" style="111" customWidth="1"/>
    <col min="12294" max="12544" width="9" style="111"/>
    <col min="12545" max="12545" width="35.1333333333333" style="111" customWidth="1"/>
    <col min="12546" max="12549" width="12.5" style="111" customWidth="1"/>
    <col min="12550" max="12800" width="9" style="111"/>
    <col min="12801" max="12801" width="35.1333333333333" style="111" customWidth="1"/>
    <col min="12802" max="12805" width="12.5" style="111" customWidth="1"/>
    <col min="12806" max="13056" width="9" style="111"/>
    <col min="13057" max="13057" width="35.1333333333333" style="111" customWidth="1"/>
    <col min="13058" max="13061" width="12.5" style="111" customWidth="1"/>
    <col min="13062" max="13312" width="9" style="111"/>
    <col min="13313" max="13313" width="35.1333333333333" style="111" customWidth="1"/>
    <col min="13314" max="13317" width="12.5" style="111" customWidth="1"/>
    <col min="13318" max="13568" width="9" style="111"/>
    <col min="13569" max="13569" width="35.1333333333333" style="111" customWidth="1"/>
    <col min="13570" max="13573" width="12.5" style="111" customWidth="1"/>
    <col min="13574" max="13824" width="9" style="111"/>
    <col min="13825" max="13825" width="35.1333333333333" style="111" customWidth="1"/>
    <col min="13826" max="13829" width="12.5" style="111" customWidth="1"/>
    <col min="13830" max="14080" width="9" style="111"/>
    <col min="14081" max="14081" width="35.1333333333333" style="111" customWidth="1"/>
    <col min="14082" max="14085" width="12.5" style="111" customWidth="1"/>
    <col min="14086" max="14336" width="9" style="111"/>
    <col min="14337" max="14337" width="35.1333333333333" style="111" customWidth="1"/>
    <col min="14338" max="14341" width="12.5" style="111" customWidth="1"/>
    <col min="14342" max="14592" width="9" style="111"/>
    <col min="14593" max="14593" width="35.1333333333333" style="111" customWidth="1"/>
    <col min="14594" max="14597" width="12.5" style="111" customWidth="1"/>
    <col min="14598" max="14848" width="9" style="111"/>
    <col min="14849" max="14849" width="35.1333333333333" style="111" customWidth="1"/>
    <col min="14850" max="14853" width="12.5" style="111" customWidth="1"/>
    <col min="14854" max="15104" width="9" style="111"/>
    <col min="15105" max="15105" width="35.1333333333333" style="111" customWidth="1"/>
    <col min="15106" max="15109" width="12.5" style="111" customWidth="1"/>
    <col min="15110" max="15360" width="9" style="111"/>
    <col min="15361" max="15361" width="35.1333333333333" style="111" customWidth="1"/>
    <col min="15362" max="15365" width="12.5" style="111" customWidth="1"/>
    <col min="15366" max="15616" width="9" style="111"/>
    <col min="15617" max="15617" width="35.1333333333333" style="111" customWidth="1"/>
    <col min="15618" max="15621" width="12.5" style="111" customWidth="1"/>
    <col min="15622" max="15872" width="9" style="111"/>
    <col min="15873" max="15873" width="35.1333333333333" style="111" customWidth="1"/>
    <col min="15874" max="15877" width="12.5" style="111" customWidth="1"/>
    <col min="15878" max="16128" width="9" style="111"/>
    <col min="16129" max="16129" width="35.1333333333333" style="111" customWidth="1"/>
    <col min="16130" max="16133" width="12.5" style="111" customWidth="1"/>
    <col min="16134" max="16384" width="9" style="111"/>
  </cols>
  <sheetData>
    <row r="1" ht="38.25" customHeight="1" spans="1:4">
      <c r="A1" s="103" t="s">
        <v>719</v>
      </c>
      <c r="B1" s="113"/>
      <c r="C1" s="113"/>
      <c r="D1" s="114"/>
    </row>
    <row r="2" ht="38.25" customHeight="1" spans="1:5">
      <c r="A2" s="115" t="s">
        <v>720</v>
      </c>
      <c r="B2" s="115"/>
      <c r="C2" s="115"/>
      <c r="D2" s="115"/>
      <c r="E2" s="115"/>
    </row>
    <row r="3" ht="38.25" customHeight="1" spans="1:5">
      <c r="A3" s="113"/>
      <c r="B3" s="113"/>
      <c r="C3" s="113"/>
      <c r="D3" s="114"/>
      <c r="E3" s="116" t="s">
        <v>2</v>
      </c>
    </row>
    <row r="4" s="129" customFormat="1" ht="38.25" customHeight="1" spans="1:5">
      <c r="A4" s="117" t="s">
        <v>712</v>
      </c>
      <c r="B4" s="117" t="s">
        <v>8</v>
      </c>
      <c r="C4" s="117" t="s">
        <v>656</v>
      </c>
      <c r="D4" s="117" t="s">
        <v>10</v>
      </c>
      <c r="E4" s="117" t="s">
        <v>585</v>
      </c>
    </row>
    <row r="5" ht="38.25" customHeight="1" spans="1:5">
      <c r="A5" s="118" t="s">
        <v>721</v>
      </c>
      <c r="B5" s="118"/>
      <c r="C5" s="118"/>
      <c r="D5" s="119"/>
      <c r="E5" s="120"/>
    </row>
    <row r="6" ht="38.25" customHeight="1" spans="1:5">
      <c r="A6" s="121" t="s">
        <v>722</v>
      </c>
      <c r="B6" s="121"/>
      <c r="C6" s="121"/>
      <c r="D6" s="122"/>
      <c r="E6" s="120"/>
    </row>
    <row r="7" ht="38.25" customHeight="1" spans="1:5">
      <c r="A7" s="121" t="s">
        <v>723</v>
      </c>
      <c r="B7" s="121"/>
      <c r="C7" s="121"/>
      <c r="D7" s="122"/>
      <c r="E7" s="120"/>
    </row>
    <row r="8" ht="38.25" customHeight="1" spans="1:5">
      <c r="A8" s="121" t="s">
        <v>724</v>
      </c>
      <c r="B8" s="121"/>
      <c r="C8" s="121"/>
      <c r="D8" s="122"/>
      <c r="E8" s="120"/>
    </row>
    <row r="9" ht="38.25" customHeight="1" spans="1:5">
      <c r="A9" s="121"/>
      <c r="B9" s="121"/>
      <c r="C9" s="121"/>
      <c r="D9" s="122"/>
      <c r="E9" s="120"/>
    </row>
    <row r="10" s="130" customFormat="1" ht="38.25" customHeight="1" spans="1:5">
      <c r="A10" s="123" t="s">
        <v>725</v>
      </c>
      <c r="B10" s="124"/>
      <c r="C10" s="124"/>
      <c r="D10" s="123"/>
      <c r="E10" s="125"/>
    </row>
    <row r="11" ht="38.25" customHeight="1" spans="1:5">
      <c r="A11" s="121" t="s">
        <v>726</v>
      </c>
      <c r="B11" s="121"/>
      <c r="C11" s="121"/>
      <c r="D11" s="122"/>
      <c r="E11" s="120"/>
    </row>
    <row r="12" ht="38.25" customHeight="1" spans="1:5">
      <c r="A12" s="121" t="s">
        <v>538</v>
      </c>
      <c r="B12" s="121"/>
      <c r="C12" s="121"/>
      <c r="D12" s="122">
        <v>15</v>
      </c>
      <c r="E12" s="120"/>
    </row>
    <row r="13" ht="38.25" customHeight="1" spans="1:5">
      <c r="A13" s="121"/>
      <c r="B13" s="121"/>
      <c r="C13" s="121"/>
      <c r="D13" s="122"/>
      <c r="E13" s="120"/>
    </row>
    <row r="14" s="130" customFormat="1" ht="38.25" customHeight="1" spans="1:5">
      <c r="A14" s="123" t="s">
        <v>727</v>
      </c>
      <c r="B14" s="124"/>
      <c r="C14" s="124"/>
      <c r="D14" s="123">
        <v>15</v>
      </c>
      <c r="E14" s="125"/>
    </row>
    <row r="15" ht="38.25" customHeight="1" spans="1:5">
      <c r="A15" s="123" t="s">
        <v>542</v>
      </c>
      <c r="B15" s="122"/>
      <c r="C15" s="122"/>
      <c r="D15" s="122"/>
      <c r="E15" s="120"/>
    </row>
    <row r="92" spans="8:8">
      <c r="H92" s="128" t="s">
        <v>695</v>
      </c>
    </row>
  </sheetData>
  <mergeCells count="1">
    <mergeCell ref="A2:E2"/>
  </mergeCells>
  <printOptions horizontalCentered="1"/>
  <pageMargins left="0.944444444444444" right="0.786805555555556" top="0.984027777777778" bottom="0.984027777777778" header="0.511805555555556" footer="0.786805555555556"/>
  <pageSetup paperSize="9" orientation="portrait" horizontalDpi="600"/>
  <headerFooter alignWithMargins="0">
    <oddFooter>&amp;R  &amp;"-"&amp;14- &amp;P - 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1"/>
  <sheetViews>
    <sheetView topLeftCell="A4" workbookViewId="0">
      <selection activeCell="A5" sqref="$A5:$XFD14"/>
    </sheetView>
  </sheetViews>
  <sheetFormatPr defaultColWidth="9" defaultRowHeight="14.25" outlineLevelCol="7"/>
  <cols>
    <col min="1" max="1" width="33.2416666666667" style="111" customWidth="1"/>
    <col min="2" max="3" width="13.6333333333333" style="111" customWidth="1"/>
    <col min="4" max="4" width="13.6333333333333" style="112" customWidth="1"/>
    <col min="5" max="5" width="13.6333333333333" style="111" customWidth="1"/>
    <col min="6" max="256" width="9" style="111"/>
    <col min="257" max="257" width="29.5" style="111" customWidth="1"/>
    <col min="258" max="261" width="13.6333333333333" style="111" customWidth="1"/>
    <col min="262" max="512" width="9" style="111"/>
    <col min="513" max="513" width="29.5" style="111" customWidth="1"/>
    <col min="514" max="517" width="13.6333333333333" style="111" customWidth="1"/>
    <col min="518" max="768" width="9" style="111"/>
    <col min="769" max="769" width="29.5" style="111" customWidth="1"/>
    <col min="770" max="773" width="13.6333333333333" style="111" customWidth="1"/>
    <col min="774" max="1024" width="9" style="111"/>
    <col min="1025" max="1025" width="29.5" style="111" customWidth="1"/>
    <col min="1026" max="1029" width="13.6333333333333" style="111" customWidth="1"/>
    <col min="1030" max="1280" width="9" style="111"/>
    <col min="1281" max="1281" width="29.5" style="111" customWidth="1"/>
    <col min="1282" max="1285" width="13.6333333333333" style="111" customWidth="1"/>
    <col min="1286" max="1536" width="9" style="111"/>
    <col min="1537" max="1537" width="29.5" style="111" customWidth="1"/>
    <col min="1538" max="1541" width="13.6333333333333" style="111" customWidth="1"/>
    <col min="1542" max="1792" width="9" style="111"/>
    <col min="1793" max="1793" width="29.5" style="111" customWidth="1"/>
    <col min="1794" max="1797" width="13.6333333333333" style="111" customWidth="1"/>
    <col min="1798" max="2048" width="9" style="111"/>
    <col min="2049" max="2049" width="29.5" style="111" customWidth="1"/>
    <col min="2050" max="2053" width="13.6333333333333" style="111" customWidth="1"/>
    <col min="2054" max="2304" width="9" style="111"/>
    <col min="2305" max="2305" width="29.5" style="111" customWidth="1"/>
    <col min="2306" max="2309" width="13.6333333333333" style="111" customWidth="1"/>
    <col min="2310" max="2560" width="9" style="111"/>
    <col min="2561" max="2561" width="29.5" style="111" customWidth="1"/>
    <col min="2562" max="2565" width="13.6333333333333" style="111" customWidth="1"/>
    <col min="2566" max="2816" width="9" style="111"/>
    <col min="2817" max="2817" width="29.5" style="111" customWidth="1"/>
    <col min="2818" max="2821" width="13.6333333333333" style="111" customWidth="1"/>
    <col min="2822" max="3072" width="9" style="111"/>
    <col min="3073" max="3073" width="29.5" style="111" customWidth="1"/>
    <col min="3074" max="3077" width="13.6333333333333" style="111" customWidth="1"/>
    <col min="3078" max="3328" width="9" style="111"/>
    <col min="3329" max="3329" width="29.5" style="111" customWidth="1"/>
    <col min="3330" max="3333" width="13.6333333333333" style="111" customWidth="1"/>
    <col min="3334" max="3584" width="9" style="111"/>
    <col min="3585" max="3585" width="29.5" style="111" customWidth="1"/>
    <col min="3586" max="3589" width="13.6333333333333" style="111" customWidth="1"/>
    <col min="3590" max="3840" width="9" style="111"/>
    <col min="3841" max="3841" width="29.5" style="111" customWidth="1"/>
    <col min="3842" max="3845" width="13.6333333333333" style="111" customWidth="1"/>
    <col min="3846" max="4096" width="9" style="111"/>
    <col min="4097" max="4097" width="29.5" style="111" customWidth="1"/>
    <col min="4098" max="4101" width="13.6333333333333" style="111" customWidth="1"/>
    <col min="4102" max="4352" width="9" style="111"/>
    <col min="4353" max="4353" width="29.5" style="111" customWidth="1"/>
    <col min="4354" max="4357" width="13.6333333333333" style="111" customWidth="1"/>
    <col min="4358" max="4608" width="9" style="111"/>
    <col min="4609" max="4609" width="29.5" style="111" customWidth="1"/>
    <col min="4610" max="4613" width="13.6333333333333" style="111" customWidth="1"/>
    <col min="4614" max="4864" width="9" style="111"/>
    <col min="4865" max="4865" width="29.5" style="111" customWidth="1"/>
    <col min="4866" max="4869" width="13.6333333333333" style="111" customWidth="1"/>
    <col min="4870" max="5120" width="9" style="111"/>
    <col min="5121" max="5121" width="29.5" style="111" customWidth="1"/>
    <col min="5122" max="5125" width="13.6333333333333" style="111" customWidth="1"/>
    <col min="5126" max="5376" width="9" style="111"/>
    <col min="5377" max="5377" width="29.5" style="111" customWidth="1"/>
    <col min="5378" max="5381" width="13.6333333333333" style="111" customWidth="1"/>
    <col min="5382" max="5632" width="9" style="111"/>
    <col min="5633" max="5633" width="29.5" style="111" customWidth="1"/>
    <col min="5634" max="5637" width="13.6333333333333" style="111" customWidth="1"/>
    <col min="5638" max="5888" width="9" style="111"/>
    <col min="5889" max="5889" width="29.5" style="111" customWidth="1"/>
    <col min="5890" max="5893" width="13.6333333333333" style="111" customWidth="1"/>
    <col min="5894" max="6144" width="9" style="111"/>
    <col min="6145" max="6145" width="29.5" style="111" customWidth="1"/>
    <col min="6146" max="6149" width="13.6333333333333" style="111" customWidth="1"/>
    <col min="6150" max="6400" width="9" style="111"/>
    <col min="6401" max="6401" width="29.5" style="111" customWidth="1"/>
    <col min="6402" max="6405" width="13.6333333333333" style="111" customWidth="1"/>
    <col min="6406" max="6656" width="9" style="111"/>
    <col min="6657" max="6657" width="29.5" style="111" customWidth="1"/>
    <col min="6658" max="6661" width="13.6333333333333" style="111" customWidth="1"/>
    <col min="6662" max="6912" width="9" style="111"/>
    <col min="6913" max="6913" width="29.5" style="111" customWidth="1"/>
    <col min="6914" max="6917" width="13.6333333333333" style="111" customWidth="1"/>
    <col min="6918" max="7168" width="9" style="111"/>
    <col min="7169" max="7169" width="29.5" style="111" customWidth="1"/>
    <col min="7170" max="7173" width="13.6333333333333" style="111" customWidth="1"/>
    <col min="7174" max="7424" width="9" style="111"/>
    <col min="7425" max="7425" width="29.5" style="111" customWidth="1"/>
    <col min="7426" max="7429" width="13.6333333333333" style="111" customWidth="1"/>
    <col min="7430" max="7680" width="9" style="111"/>
    <col min="7681" max="7681" width="29.5" style="111" customWidth="1"/>
    <col min="7682" max="7685" width="13.6333333333333" style="111" customWidth="1"/>
    <col min="7686" max="7936" width="9" style="111"/>
    <col min="7937" max="7937" width="29.5" style="111" customWidth="1"/>
    <col min="7938" max="7941" width="13.6333333333333" style="111" customWidth="1"/>
    <col min="7942" max="8192" width="9" style="111"/>
    <col min="8193" max="8193" width="29.5" style="111" customWidth="1"/>
    <col min="8194" max="8197" width="13.6333333333333" style="111" customWidth="1"/>
    <col min="8198" max="8448" width="9" style="111"/>
    <col min="8449" max="8449" width="29.5" style="111" customWidth="1"/>
    <col min="8450" max="8453" width="13.6333333333333" style="111" customWidth="1"/>
    <col min="8454" max="8704" width="9" style="111"/>
    <col min="8705" max="8705" width="29.5" style="111" customWidth="1"/>
    <col min="8706" max="8709" width="13.6333333333333" style="111" customWidth="1"/>
    <col min="8710" max="8960" width="9" style="111"/>
    <col min="8961" max="8961" width="29.5" style="111" customWidth="1"/>
    <col min="8962" max="8965" width="13.6333333333333" style="111" customWidth="1"/>
    <col min="8966" max="9216" width="9" style="111"/>
    <col min="9217" max="9217" width="29.5" style="111" customWidth="1"/>
    <col min="9218" max="9221" width="13.6333333333333" style="111" customWidth="1"/>
    <col min="9222" max="9472" width="9" style="111"/>
    <col min="9473" max="9473" width="29.5" style="111" customWidth="1"/>
    <col min="9474" max="9477" width="13.6333333333333" style="111" customWidth="1"/>
    <col min="9478" max="9728" width="9" style="111"/>
    <col min="9729" max="9729" width="29.5" style="111" customWidth="1"/>
    <col min="9730" max="9733" width="13.6333333333333" style="111" customWidth="1"/>
    <col min="9734" max="9984" width="9" style="111"/>
    <col min="9985" max="9985" width="29.5" style="111" customWidth="1"/>
    <col min="9986" max="9989" width="13.6333333333333" style="111" customWidth="1"/>
    <col min="9990" max="10240" width="9" style="111"/>
    <col min="10241" max="10241" width="29.5" style="111" customWidth="1"/>
    <col min="10242" max="10245" width="13.6333333333333" style="111" customWidth="1"/>
    <col min="10246" max="10496" width="9" style="111"/>
    <col min="10497" max="10497" width="29.5" style="111" customWidth="1"/>
    <col min="10498" max="10501" width="13.6333333333333" style="111" customWidth="1"/>
    <col min="10502" max="10752" width="9" style="111"/>
    <col min="10753" max="10753" width="29.5" style="111" customWidth="1"/>
    <col min="10754" max="10757" width="13.6333333333333" style="111" customWidth="1"/>
    <col min="10758" max="11008" width="9" style="111"/>
    <col min="11009" max="11009" width="29.5" style="111" customWidth="1"/>
    <col min="11010" max="11013" width="13.6333333333333" style="111" customWidth="1"/>
    <col min="11014" max="11264" width="9" style="111"/>
    <col min="11265" max="11265" width="29.5" style="111" customWidth="1"/>
    <col min="11266" max="11269" width="13.6333333333333" style="111" customWidth="1"/>
    <col min="11270" max="11520" width="9" style="111"/>
    <col min="11521" max="11521" width="29.5" style="111" customWidth="1"/>
    <col min="11522" max="11525" width="13.6333333333333" style="111" customWidth="1"/>
    <col min="11526" max="11776" width="9" style="111"/>
    <col min="11777" max="11777" width="29.5" style="111" customWidth="1"/>
    <col min="11778" max="11781" width="13.6333333333333" style="111" customWidth="1"/>
    <col min="11782" max="12032" width="9" style="111"/>
    <col min="12033" max="12033" width="29.5" style="111" customWidth="1"/>
    <col min="12034" max="12037" width="13.6333333333333" style="111" customWidth="1"/>
    <col min="12038" max="12288" width="9" style="111"/>
    <col min="12289" max="12289" width="29.5" style="111" customWidth="1"/>
    <col min="12290" max="12293" width="13.6333333333333" style="111" customWidth="1"/>
    <col min="12294" max="12544" width="9" style="111"/>
    <col min="12545" max="12545" width="29.5" style="111" customWidth="1"/>
    <col min="12546" max="12549" width="13.6333333333333" style="111" customWidth="1"/>
    <col min="12550" max="12800" width="9" style="111"/>
    <col min="12801" max="12801" width="29.5" style="111" customWidth="1"/>
    <col min="12802" max="12805" width="13.6333333333333" style="111" customWidth="1"/>
    <col min="12806" max="13056" width="9" style="111"/>
    <col min="13057" max="13057" width="29.5" style="111" customWidth="1"/>
    <col min="13058" max="13061" width="13.6333333333333" style="111" customWidth="1"/>
    <col min="13062" max="13312" width="9" style="111"/>
    <col min="13313" max="13313" width="29.5" style="111" customWidth="1"/>
    <col min="13314" max="13317" width="13.6333333333333" style="111" customWidth="1"/>
    <col min="13318" max="13568" width="9" style="111"/>
    <col min="13569" max="13569" width="29.5" style="111" customWidth="1"/>
    <col min="13570" max="13573" width="13.6333333333333" style="111" customWidth="1"/>
    <col min="13574" max="13824" width="9" style="111"/>
    <col min="13825" max="13825" width="29.5" style="111" customWidth="1"/>
    <col min="13826" max="13829" width="13.6333333333333" style="111" customWidth="1"/>
    <col min="13830" max="14080" width="9" style="111"/>
    <col min="14081" max="14081" width="29.5" style="111" customWidth="1"/>
    <col min="14082" max="14085" width="13.6333333333333" style="111" customWidth="1"/>
    <col min="14086" max="14336" width="9" style="111"/>
    <col min="14337" max="14337" width="29.5" style="111" customWidth="1"/>
    <col min="14338" max="14341" width="13.6333333333333" style="111" customWidth="1"/>
    <col min="14342" max="14592" width="9" style="111"/>
    <col min="14593" max="14593" width="29.5" style="111" customWidth="1"/>
    <col min="14594" max="14597" width="13.6333333333333" style="111" customWidth="1"/>
    <col min="14598" max="14848" width="9" style="111"/>
    <col min="14849" max="14849" width="29.5" style="111" customWidth="1"/>
    <col min="14850" max="14853" width="13.6333333333333" style="111" customWidth="1"/>
    <col min="14854" max="15104" width="9" style="111"/>
    <col min="15105" max="15105" width="29.5" style="111" customWidth="1"/>
    <col min="15106" max="15109" width="13.6333333333333" style="111" customWidth="1"/>
    <col min="15110" max="15360" width="9" style="111"/>
    <col min="15361" max="15361" width="29.5" style="111" customWidth="1"/>
    <col min="15362" max="15365" width="13.6333333333333" style="111" customWidth="1"/>
    <col min="15366" max="15616" width="9" style="111"/>
    <col min="15617" max="15617" width="29.5" style="111" customWidth="1"/>
    <col min="15618" max="15621" width="13.6333333333333" style="111" customWidth="1"/>
    <col min="15622" max="15872" width="9" style="111"/>
    <col min="15873" max="15873" width="29.5" style="111" customWidth="1"/>
    <col min="15874" max="15877" width="13.6333333333333" style="111" customWidth="1"/>
    <col min="15878" max="16128" width="9" style="111"/>
    <col min="16129" max="16129" width="29.5" style="111" customWidth="1"/>
    <col min="16130" max="16133" width="13.6333333333333" style="111" customWidth="1"/>
    <col min="16134" max="16384" width="9" style="111"/>
  </cols>
  <sheetData>
    <row r="1" ht="31.5" customHeight="1" spans="1:4">
      <c r="A1" s="103" t="s">
        <v>728</v>
      </c>
      <c r="B1" s="113"/>
      <c r="C1" s="113"/>
      <c r="D1" s="114"/>
    </row>
    <row r="2" ht="42.75" customHeight="1" spans="1:5">
      <c r="A2" s="115" t="s">
        <v>729</v>
      </c>
      <c r="B2" s="115"/>
      <c r="C2" s="115"/>
      <c r="D2" s="115"/>
      <c r="E2" s="115"/>
    </row>
    <row r="3" ht="42.75" customHeight="1" spans="1:5">
      <c r="A3" s="113"/>
      <c r="B3" s="113"/>
      <c r="C3" s="113"/>
      <c r="D3" s="114"/>
      <c r="E3" s="131" t="s">
        <v>2</v>
      </c>
    </row>
    <row r="4" s="129" customFormat="1" ht="36.75" customHeight="1" spans="1:5">
      <c r="A4" s="117" t="s">
        <v>712</v>
      </c>
      <c r="B4" s="117" t="s">
        <v>8</v>
      </c>
      <c r="C4" s="117" t="s">
        <v>656</v>
      </c>
      <c r="D4" s="117" t="s">
        <v>10</v>
      </c>
      <c r="E4" s="117" t="s">
        <v>585</v>
      </c>
    </row>
    <row r="5" ht="43" customHeight="1" spans="1:5">
      <c r="A5" s="121" t="s">
        <v>713</v>
      </c>
      <c r="B5" s="121"/>
      <c r="C5" s="121"/>
      <c r="D5" s="122"/>
      <c r="E5" s="120"/>
    </row>
    <row r="6" ht="43" customHeight="1" spans="1:5">
      <c r="A6" s="121" t="s">
        <v>714</v>
      </c>
      <c r="B6" s="121"/>
      <c r="C6" s="121"/>
      <c r="D6" s="122"/>
      <c r="E6" s="120"/>
    </row>
    <row r="7" ht="43" customHeight="1" spans="1:5">
      <c r="A7" s="121" t="s">
        <v>715</v>
      </c>
      <c r="B7" s="121"/>
      <c r="C7" s="121"/>
      <c r="D7" s="122"/>
      <c r="E7" s="120"/>
    </row>
    <row r="8" ht="43" customHeight="1" spans="1:5">
      <c r="A8" s="132" t="s">
        <v>716</v>
      </c>
      <c r="B8" s="132"/>
      <c r="C8" s="132"/>
      <c r="D8" s="122"/>
      <c r="E8" s="120"/>
    </row>
    <row r="9" ht="43" customHeight="1" spans="1:5">
      <c r="A9" s="132"/>
      <c r="B9" s="132"/>
      <c r="C9" s="132"/>
      <c r="D9" s="122"/>
      <c r="E9" s="120"/>
    </row>
    <row r="10" s="130" customFormat="1" ht="43" customHeight="1" spans="1:5">
      <c r="A10" s="123" t="s">
        <v>717</v>
      </c>
      <c r="B10" s="123"/>
      <c r="C10" s="123"/>
      <c r="D10" s="123"/>
      <c r="E10" s="125"/>
    </row>
    <row r="11" ht="43" customHeight="1" spans="1:5">
      <c r="A11" s="132" t="s">
        <v>632</v>
      </c>
      <c r="B11" s="132"/>
      <c r="C11" s="132"/>
      <c r="D11" s="122">
        <v>15</v>
      </c>
      <c r="E11" s="120"/>
    </row>
    <row r="12" ht="43" customHeight="1" spans="1:5">
      <c r="A12" s="132" t="s">
        <v>537</v>
      </c>
      <c r="B12" s="132"/>
      <c r="C12" s="132"/>
      <c r="D12" s="122"/>
      <c r="E12" s="120"/>
    </row>
    <row r="13" ht="43" customHeight="1" spans="1:5">
      <c r="A13" s="132"/>
      <c r="B13" s="132"/>
      <c r="C13" s="132"/>
      <c r="D13" s="122"/>
      <c r="E13" s="120"/>
    </row>
    <row r="14" s="130" customFormat="1" ht="43" customHeight="1" spans="1:5">
      <c r="A14" s="123" t="s">
        <v>718</v>
      </c>
      <c r="B14" s="123"/>
      <c r="C14" s="123"/>
      <c r="D14" s="123">
        <v>15</v>
      </c>
      <c r="E14" s="125"/>
    </row>
    <row r="91" spans="8:8">
      <c r="H91" s="128" t="s">
        <v>695</v>
      </c>
    </row>
  </sheetData>
  <mergeCells count="1">
    <mergeCell ref="A2:E2"/>
  </mergeCells>
  <printOptions horizontalCentered="1"/>
  <pageMargins left="0.550694444444444" right="0.786805555555556" top="0.984027777777778" bottom="0.984027777777778" header="0.511805555555556" footer="0.786805555555556"/>
  <pageSetup paperSize="9" orientation="portrait" horizontalDpi="600"/>
  <headerFooter alignWithMargins="0">
    <oddFooter>&amp;L&amp;"-"&amp;14  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92"/>
  <sheetViews>
    <sheetView topLeftCell="A10" workbookViewId="0">
      <selection activeCell="A25" sqref="A25"/>
    </sheetView>
  </sheetViews>
  <sheetFormatPr defaultColWidth="9" defaultRowHeight="14.25" outlineLevelCol="7"/>
  <cols>
    <col min="1" max="1" width="38.25" style="111" customWidth="1"/>
    <col min="2" max="2" width="10.2666666666667" style="111" customWidth="1"/>
    <col min="3" max="3" width="12.5" style="111" customWidth="1"/>
    <col min="4" max="4" width="11.1583333333333" style="112" customWidth="1"/>
    <col min="5" max="5" width="12.5" style="111" customWidth="1"/>
    <col min="6" max="256" width="9" style="111"/>
    <col min="257" max="257" width="35.1333333333333" style="111" customWidth="1"/>
    <col min="258" max="261" width="12.5" style="111" customWidth="1"/>
    <col min="262" max="512" width="9" style="111"/>
    <col min="513" max="513" width="35.1333333333333" style="111" customWidth="1"/>
    <col min="514" max="517" width="12.5" style="111" customWidth="1"/>
    <col min="518" max="768" width="9" style="111"/>
    <col min="769" max="769" width="35.1333333333333" style="111" customWidth="1"/>
    <col min="770" max="773" width="12.5" style="111" customWidth="1"/>
    <col min="774" max="1024" width="9" style="111"/>
    <col min="1025" max="1025" width="35.1333333333333" style="111" customWidth="1"/>
    <col min="1026" max="1029" width="12.5" style="111" customWidth="1"/>
    <col min="1030" max="1280" width="9" style="111"/>
    <col min="1281" max="1281" width="35.1333333333333" style="111" customWidth="1"/>
    <col min="1282" max="1285" width="12.5" style="111" customWidth="1"/>
    <col min="1286" max="1536" width="9" style="111"/>
    <col min="1537" max="1537" width="35.1333333333333" style="111" customWidth="1"/>
    <col min="1538" max="1541" width="12.5" style="111" customWidth="1"/>
    <col min="1542" max="1792" width="9" style="111"/>
    <col min="1793" max="1793" width="35.1333333333333" style="111" customWidth="1"/>
    <col min="1794" max="1797" width="12.5" style="111" customWidth="1"/>
    <col min="1798" max="2048" width="9" style="111"/>
    <col min="2049" max="2049" width="35.1333333333333" style="111" customWidth="1"/>
    <col min="2050" max="2053" width="12.5" style="111" customWidth="1"/>
    <col min="2054" max="2304" width="9" style="111"/>
    <col min="2305" max="2305" width="35.1333333333333" style="111" customWidth="1"/>
    <col min="2306" max="2309" width="12.5" style="111" customWidth="1"/>
    <col min="2310" max="2560" width="9" style="111"/>
    <col min="2561" max="2561" width="35.1333333333333" style="111" customWidth="1"/>
    <col min="2562" max="2565" width="12.5" style="111" customWidth="1"/>
    <col min="2566" max="2816" width="9" style="111"/>
    <col min="2817" max="2817" width="35.1333333333333" style="111" customWidth="1"/>
    <col min="2818" max="2821" width="12.5" style="111" customWidth="1"/>
    <col min="2822" max="3072" width="9" style="111"/>
    <col min="3073" max="3073" width="35.1333333333333" style="111" customWidth="1"/>
    <col min="3074" max="3077" width="12.5" style="111" customWidth="1"/>
    <col min="3078" max="3328" width="9" style="111"/>
    <col min="3329" max="3329" width="35.1333333333333" style="111" customWidth="1"/>
    <col min="3330" max="3333" width="12.5" style="111" customWidth="1"/>
    <col min="3334" max="3584" width="9" style="111"/>
    <col min="3585" max="3585" width="35.1333333333333" style="111" customWidth="1"/>
    <col min="3586" max="3589" width="12.5" style="111" customWidth="1"/>
    <col min="3590" max="3840" width="9" style="111"/>
    <col min="3841" max="3841" width="35.1333333333333" style="111" customWidth="1"/>
    <col min="3842" max="3845" width="12.5" style="111" customWidth="1"/>
    <col min="3846" max="4096" width="9" style="111"/>
    <col min="4097" max="4097" width="35.1333333333333" style="111" customWidth="1"/>
    <col min="4098" max="4101" width="12.5" style="111" customWidth="1"/>
    <col min="4102" max="4352" width="9" style="111"/>
    <col min="4353" max="4353" width="35.1333333333333" style="111" customWidth="1"/>
    <col min="4354" max="4357" width="12.5" style="111" customWidth="1"/>
    <col min="4358" max="4608" width="9" style="111"/>
    <col min="4609" max="4609" width="35.1333333333333" style="111" customWidth="1"/>
    <col min="4610" max="4613" width="12.5" style="111" customWidth="1"/>
    <col min="4614" max="4864" width="9" style="111"/>
    <col min="4865" max="4865" width="35.1333333333333" style="111" customWidth="1"/>
    <col min="4866" max="4869" width="12.5" style="111" customWidth="1"/>
    <col min="4870" max="5120" width="9" style="111"/>
    <col min="5121" max="5121" width="35.1333333333333" style="111" customWidth="1"/>
    <col min="5122" max="5125" width="12.5" style="111" customWidth="1"/>
    <col min="5126" max="5376" width="9" style="111"/>
    <col min="5377" max="5377" width="35.1333333333333" style="111" customWidth="1"/>
    <col min="5378" max="5381" width="12.5" style="111" customWidth="1"/>
    <col min="5382" max="5632" width="9" style="111"/>
    <col min="5633" max="5633" width="35.1333333333333" style="111" customWidth="1"/>
    <col min="5634" max="5637" width="12.5" style="111" customWidth="1"/>
    <col min="5638" max="5888" width="9" style="111"/>
    <col min="5889" max="5889" width="35.1333333333333" style="111" customWidth="1"/>
    <col min="5890" max="5893" width="12.5" style="111" customWidth="1"/>
    <col min="5894" max="6144" width="9" style="111"/>
    <col min="6145" max="6145" width="35.1333333333333" style="111" customWidth="1"/>
    <col min="6146" max="6149" width="12.5" style="111" customWidth="1"/>
    <col min="6150" max="6400" width="9" style="111"/>
    <col min="6401" max="6401" width="35.1333333333333" style="111" customWidth="1"/>
    <col min="6402" max="6405" width="12.5" style="111" customWidth="1"/>
    <col min="6406" max="6656" width="9" style="111"/>
    <col min="6657" max="6657" width="35.1333333333333" style="111" customWidth="1"/>
    <col min="6658" max="6661" width="12.5" style="111" customWidth="1"/>
    <col min="6662" max="6912" width="9" style="111"/>
    <col min="6913" max="6913" width="35.1333333333333" style="111" customWidth="1"/>
    <col min="6914" max="6917" width="12.5" style="111" customWidth="1"/>
    <col min="6918" max="7168" width="9" style="111"/>
    <col min="7169" max="7169" width="35.1333333333333" style="111" customWidth="1"/>
    <col min="7170" max="7173" width="12.5" style="111" customWidth="1"/>
    <col min="7174" max="7424" width="9" style="111"/>
    <col min="7425" max="7425" width="35.1333333333333" style="111" customWidth="1"/>
    <col min="7426" max="7429" width="12.5" style="111" customWidth="1"/>
    <col min="7430" max="7680" width="9" style="111"/>
    <col min="7681" max="7681" width="35.1333333333333" style="111" customWidth="1"/>
    <col min="7682" max="7685" width="12.5" style="111" customWidth="1"/>
    <col min="7686" max="7936" width="9" style="111"/>
    <col min="7937" max="7937" width="35.1333333333333" style="111" customWidth="1"/>
    <col min="7938" max="7941" width="12.5" style="111" customWidth="1"/>
    <col min="7942" max="8192" width="9" style="111"/>
    <col min="8193" max="8193" width="35.1333333333333" style="111" customWidth="1"/>
    <col min="8194" max="8197" width="12.5" style="111" customWidth="1"/>
    <col min="8198" max="8448" width="9" style="111"/>
    <col min="8449" max="8449" width="35.1333333333333" style="111" customWidth="1"/>
    <col min="8450" max="8453" width="12.5" style="111" customWidth="1"/>
    <col min="8454" max="8704" width="9" style="111"/>
    <col min="8705" max="8705" width="35.1333333333333" style="111" customWidth="1"/>
    <col min="8706" max="8709" width="12.5" style="111" customWidth="1"/>
    <col min="8710" max="8960" width="9" style="111"/>
    <col min="8961" max="8961" width="35.1333333333333" style="111" customWidth="1"/>
    <col min="8962" max="8965" width="12.5" style="111" customWidth="1"/>
    <col min="8966" max="9216" width="9" style="111"/>
    <col min="9217" max="9217" width="35.1333333333333" style="111" customWidth="1"/>
    <col min="9218" max="9221" width="12.5" style="111" customWidth="1"/>
    <col min="9222" max="9472" width="9" style="111"/>
    <col min="9473" max="9473" width="35.1333333333333" style="111" customWidth="1"/>
    <col min="9474" max="9477" width="12.5" style="111" customWidth="1"/>
    <col min="9478" max="9728" width="9" style="111"/>
    <col min="9729" max="9729" width="35.1333333333333" style="111" customWidth="1"/>
    <col min="9730" max="9733" width="12.5" style="111" customWidth="1"/>
    <col min="9734" max="9984" width="9" style="111"/>
    <col min="9985" max="9985" width="35.1333333333333" style="111" customWidth="1"/>
    <col min="9986" max="9989" width="12.5" style="111" customWidth="1"/>
    <col min="9990" max="10240" width="9" style="111"/>
    <col min="10241" max="10241" width="35.1333333333333" style="111" customWidth="1"/>
    <col min="10242" max="10245" width="12.5" style="111" customWidth="1"/>
    <col min="10246" max="10496" width="9" style="111"/>
    <col min="10497" max="10497" width="35.1333333333333" style="111" customWidth="1"/>
    <col min="10498" max="10501" width="12.5" style="111" customWidth="1"/>
    <col min="10502" max="10752" width="9" style="111"/>
    <col min="10753" max="10753" width="35.1333333333333" style="111" customWidth="1"/>
    <col min="10754" max="10757" width="12.5" style="111" customWidth="1"/>
    <col min="10758" max="11008" width="9" style="111"/>
    <col min="11009" max="11009" width="35.1333333333333" style="111" customWidth="1"/>
    <col min="11010" max="11013" width="12.5" style="111" customWidth="1"/>
    <col min="11014" max="11264" width="9" style="111"/>
    <col min="11265" max="11265" width="35.1333333333333" style="111" customWidth="1"/>
    <col min="11266" max="11269" width="12.5" style="111" customWidth="1"/>
    <col min="11270" max="11520" width="9" style="111"/>
    <col min="11521" max="11521" width="35.1333333333333" style="111" customWidth="1"/>
    <col min="11522" max="11525" width="12.5" style="111" customWidth="1"/>
    <col min="11526" max="11776" width="9" style="111"/>
    <col min="11777" max="11777" width="35.1333333333333" style="111" customWidth="1"/>
    <col min="11778" max="11781" width="12.5" style="111" customWidth="1"/>
    <col min="11782" max="12032" width="9" style="111"/>
    <col min="12033" max="12033" width="35.1333333333333" style="111" customWidth="1"/>
    <col min="12034" max="12037" width="12.5" style="111" customWidth="1"/>
    <col min="12038" max="12288" width="9" style="111"/>
    <col min="12289" max="12289" width="35.1333333333333" style="111" customWidth="1"/>
    <col min="12290" max="12293" width="12.5" style="111" customWidth="1"/>
    <col min="12294" max="12544" width="9" style="111"/>
    <col min="12545" max="12545" width="35.1333333333333" style="111" customWidth="1"/>
    <col min="12546" max="12549" width="12.5" style="111" customWidth="1"/>
    <col min="12550" max="12800" width="9" style="111"/>
    <col min="12801" max="12801" width="35.1333333333333" style="111" customWidth="1"/>
    <col min="12802" max="12805" width="12.5" style="111" customWidth="1"/>
    <col min="12806" max="13056" width="9" style="111"/>
    <col min="13057" max="13057" width="35.1333333333333" style="111" customWidth="1"/>
    <col min="13058" max="13061" width="12.5" style="111" customWidth="1"/>
    <col min="13062" max="13312" width="9" style="111"/>
    <col min="13313" max="13313" width="35.1333333333333" style="111" customWidth="1"/>
    <col min="13314" max="13317" width="12.5" style="111" customWidth="1"/>
    <col min="13318" max="13568" width="9" style="111"/>
    <col min="13569" max="13569" width="35.1333333333333" style="111" customWidth="1"/>
    <col min="13570" max="13573" width="12.5" style="111" customWidth="1"/>
    <col min="13574" max="13824" width="9" style="111"/>
    <col min="13825" max="13825" width="35.1333333333333" style="111" customWidth="1"/>
    <col min="13826" max="13829" width="12.5" style="111" customWidth="1"/>
    <col min="13830" max="14080" width="9" style="111"/>
    <col min="14081" max="14081" width="35.1333333333333" style="111" customWidth="1"/>
    <col min="14082" max="14085" width="12.5" style="111" customWidth="1"/>
    <col min="14086" max="14336" width="9" style="111"/>
    <col min="14337" max="14337" width="35.1333333333333" style="111" customWidth="1"/>
    <col min="14338" max="14341" width="12.5" style="111" customWidth="1"/>
    <col min="14342" max="14592" width="9" style="111"/>
    <col min="14593" max="14593" width="35.1333333333333" style="111" customWidth="1"/>
    <col min="14594" max="14597" width="12.5" style="111" customWidth="1"/>
    <col min="14598" max="14848" width="9" style="111"/>
    <col min="14849" max="14849" width="35.1333333333333" style="111" customWidth="1"/>
    <col min="14850" max="14853" width="12.5" style="111" customWidth="1"/>
    <col min="14854" max="15104" width="9" style="111"/>
    <col min="15105" max="15105" width="35.1333333333333" style="111" customWidth="1"/>
    <col min="15106" max="15109" width="12.5" style="111" customWidth="1"/>
    <col min="15110" max="15360" width="9" style="111"/>
    <col min="15361" max="15361" width="35.1333333333333" style="111" customWidth="1"/>
    <col min="15362" max="15365" width="12.5" style="111" customWidth="1"/>
    <col min="15366" max="15616" width="9" style="111"/>
    <col min="15617" max="15617" width="35.1333333333333" style="111" customWidth="1"/>
    <col min="15618" max="15621" width="12.5" style="111" customWidth="1"/>
    <col min="15622" max="15872" width="9" style="111"/>
    <col min="15873" max="15873" width="35.1333333333333" style="111" customWidth="1"/>
    <col min="15874" max="15877" width="12.5" style="111" customWidth="1"/>
    <col min="15878" max="16128" width="9" style="111"/>
    <col min="16129" max="16129" width="35.1333333333333" style="111" customWidth="1"/>
    <col min="16130" max="16133" width="12.5" style="111" customWidth="1"/>
    <col min="16134" max="16384" width="9" style="111"/>
  </cols>
  <sheetData>
    <row r="1" ht="38.25" customHeight="1" spans="1:4">
      <c r="A1" s="103" t="s">
        <v>730</v>
      </c>
      <c r="B1" s="113"/>
      <c r="C1" s="113"/>
      <c r="D1" s="114"/>
    </row>
    <row r="2" ht="38.25" customHeight="1" spans="1:5">
      <c r="A2" s="115" t="s">
        <v>731</v>
      </c>
      <c r="B2" s="115"/>
      <c r="C2" s="115"/>
      <c r="D2" s="115"/>
      <c r="E2" s="115"/>
    </row>
    <row r="3" ht="38.25" customHeight="1" spans="1:5">
      <c r="A3" s="113"/>
      <c r="B3" s="113"/>
      <c r="C3" s="113"/>
      <c r="D3" s="114"/>
      <c r="E3" s="116" t="s">
        <v>2</v>
      </c>
    </row>
    <row r="4" ht="38.25" customHeight="1" spans="1:5">
      <c r="A4" s="117" t="s">
        <v>712</v>
      </c>
      <c r="B4" s="117" t="s">
        <v>8</v>
      </c>
      <c r="C4" s="117" t="s">
        <v>656</v>
      </c>
      <c r="D4" s="117" t="s">
        <v>10</v>
      </c>
      <c r="E4" s="117" t="s">
        <v>585</v>
      </c>
    </row>
    <row r="5" ht="38.25" customHeight="1" spans="1:5">
      <c r="A5" s="118" t="s">
        <v>721</v>
      </c>
      <c r="B5" s="118"/>
      <c r="C5" s="118"/>
      <c r="D5" s="119"/>
      <c r="E5" s="120"/>
    </row>
    <row r="6" ht="38.25" customHeight="1" spans="1:5">
      <c r="A6" s="121" t="s">
        <v>722</v>
      </c>
      <c r="B6" s="121"/>
      <c r="C6" s="121"/>
      <c r="D6" s="122"/>
      <c r="E6" s="120"/>
    </row>
    <row r="7" ht="38.25" customHeight="1" spans="1:5">
      <c r="A7" s="121" t="s">
        <v>723</v>
      </c>
      <c r="B7" s="121"/>
      <c r="C7" s="121"/>
      <c r="D7" s="122"/>
      <c r="E7" s="120"/>
    </row>
    <row r="8" ht="38.25" customHeight="1" spans="1:5">
      <c r="A8" s="121" t="s">
        <v>724</v>
      </c>
      <c r="B8" s="121"/>
      <c r="C8" s="121"/>
      <c r="D8" s="122"/>
      <c r="E8" s="120"/>
    </row>
    <row r="9" ht="38.25" customHeight="1" spans="1:5">
      <c r="A9" s="121"/>
      <c r="B9" s="121"/>
      <c r="C9" s="121"/>
      <c r="D9" s="122"/>
      <c r="E9" s="120"/>
    </row>
    <row r="10" ht="38.25" customHeight="1" spans="1:5">
      <c r="A10" s="123" t="s">
        <v>725</v>
      </c>
      <c r="B10" s="124"/>
      <c r="C10" s="124"/>
      <c r="D10" s="123"/>
      <c r="E10" s="125"/>
    </row>
    <row r="11" ht="38.25" customHeight="1" spans="1:5">
      <c r="A11" s="121" t="s">
        <v>726</v>
      </c>
      <c r="B11" s="121"/>
      <c r="C11" s="121"/>
      <c r="D11" s="122"/>
      <c r="E11" s="120"/>
    </row>
    <row r="12" ht="38.25" customHeight="1" spans="1:5">
      <c r="A12" s="121" t="s">
        <v>538</v>
      </c>
      <c r="B12" s="121"/>
      <c r="C12" s="121"/>
      <c r="D12" s="122">
        <v>15</v>
      </c>
      <c r="E12" s="120"/>
    </row>
    <row r="13" ht="38.25" customHeight="1" spans="1:5">
      <c r="A13" s="121"/>
      <c r="B13" s="121"/>
      <c r="C13" s="121"/>
      <c r="D13" s="122"/>
      <c r="E13" s="120"/>
    </row>
    <row r="14" ht="38.25" customHeight="1" spans="1:5">
      <c r="A14" s="123" t="s">
        <v>727</v>
      </c>
      <c r="B14" s="124"/>
      <c r="C14" s="124"/>
      <c r="D14" s="123">
        <v>15</v>
      </c>
      <c r="E14" s="125"/>
    </row>
    <row r="15" ht="38.25" customHeight="1" spans="1:5">
      <c r="A15" s="123" t="s">
        <v>542</v>
      </c>
      <c r="B15" s="123"/>
      <c r="C15" s="123"/>
      <c r="D15" s="123"/>
      <c r="E15" s="125"/>
    </row>
    <row r="16" spans="1:5">
      <c r="A16" s="126"/>
      <c r="B16" s="126"/>
      <c r="C16" s="126"/>
      <c r="D16" s="127"/>
      <c r="E16" s="126"/>
    </row>
    <row r="17" spans="1:5">
      <c r="A17" s="126"/>
      <c r="B17" s="126"/>
      <c r="C17" s="126"/>
      <c r="D17" s="127"/>
      <c r="E17" s="126"/>
    </row>
    <row r="18" spans="1:5">
      <c r="A18" s="126"/>
      <c r="B18" s="126"/>
      <c r="C18" s="126"/>
      <c r="D18" s="127"/>
      <c r="E18" s="126"/>
    </row>
    <row r="19" spans="1:5">
      <c r="A19" s="126"/>
      <c r="B19" s="126"/>
      <c r="C19" s="126"/>
      <c r="D19" s="127"/>
      <c r="E19" s="126"/>
    </row>
    <row r="20" spans="1:5">
      <c r="A20" s="126"/>
      <c r="B20" s="126"/>
      <c r="C20" s="126"/>
      <c r="D20" s="127"/>
      <c r="E20" s="126"/>
    </row>
    <row r="21" spans="1:5">
      <c r="A21" s="126"/>
      <c r="B21" s="126"/>
      <c r="C21" s="126"/>
      <c r="D21" s="127"/>
      <c r="E21" s="126"/>
    </row>
    <row r="22" spans="1:5">
      <c r="A22" s="126"/>
      <c r="B22" s="126"/>
      <c r="C22" s="126"/>
      <c r="D22" s="127"/>
      <c r="E22" s="126"/>
    </row>
    <row r="23" spans="1:5">
      <c r="A23" s="126"/>
      <c r="B23" s="126"/>
      <c r="C23" s="126"/>
      <c r="D23" s="127"/>
      <c r="E23" s="126"/>
    </row>
    <row r="24" spans="1:5">
      <c r="A24" s="126"/>
      <c r="B24" s="126"/>
      <c r="C24" s="126"/>
      <c r="D24" s="127"/>
      <c r="E24" s="126"/>
    </row>
    <row r="25" spans="1:5">
      <c r="A25" s="126"/>
      <c r="B25" s="126"/>
      <c r="C25" s="126"/>
      <c r="D25" s="127"/>
      <c r="E25" s="126"/>
    </row>
    <row r="26" spans="1:5">
      <c r="A26" s="126"/>
      <c r="B26" s="126"/>
      <c r="C26" s="126"/>
      <c r="D26" s="127"/>
      <c r="E26" s="126"/>
    </row>
    <row r="27" spans="1:5">
      <c r="A27" s="126"/>
      <c r="B27" s="126"/>
      <c r="C27" s="126"/>
      <c r="D27" s="127"/>
      <c r="E27" s="126"/>
    </row>
    <row r="28" spans="1:5">
      <c r="A28" s="126"/>
      <c r="B28" s="126"/>
      <c r="C28" s="126"/>
      <c r="D28" s="127"/>
      <c r="E28" s="126"/>
    </row>
    <row r="29" spans="1:5">
      <c r="A29" s="126"/>
      <c r="B29" s="126"/>
      <c r="C29" s="126"/>
      <c r="D29" s="127"/>
      <c r="E29" s="126"/>
    </row>
    <row r="30" spans="1:5">
      <c r="A30" s="126"/>
      <c r="B30" s="126"/>
      <c r="C30" s="126"/>
      <c r="D30" s="127"/>
      <c r="E30" s="126"/>
    </row>
    <row r="31" spans="1:5">
      <c r="A31" s="126"/>
      <c r="B31" s="126"/>
      <c r="C31" s="126"/>
      <c r="D31" s="127"/>
      <c r="E31" s="126"/>
    </row>
    <row r="32" spans="1:5">
      <c r="A32" s="126"/>
      <c r="B32" s="126"/>
      <c r="C32" s="126"/>
      <c r="D32" s="127"/>
      <c r="E32" s="126"/>
    </row>
    <row r="33" spans="1:5">
      <c r="A33" s="126"/>
      <c r="B33" s="126"/>
      <c r="C33" s="126"/>
      <c r="D33" s="127"/>
      <c r="E33" s="126"/>
    </row>
    <row r="34" spans="1:5">
      <c r="A34" s="126"/>
      <c r="B34" s="126"/>
      <c r="C34" s="126"/>
      <c r="D34" s="127"/>
      <c r="E34" s="126"/>
    </row>
    <row r="35" spans="1:5">
      <c r="A35" s="126"/>
      <c r="B35" s="126"/>
      <c r="C35" s="126"/>
      <c r="D35" s="127"/>
      <c r="E35" s="126"/>
    </row>
    <row r="36" spans="1:5">
      <c r="A36" s="126"/>
      <c r="B36" s="126"/>
      <c r="C36" s="126"/>
      <c r="D36" s="127"/>
      <c r="E36" s="126"/>
    </row>
    <row r="92" spans="8:8">
      <c r="H92" s="128" t="s">
        <v>695</v>
      </c>
    </row>
  </sheetData>
  <mergeCells count="1">
    <mergeCell ref="A2:E2"/>
  </mergeCells>
  <printOptions horizontalCentered="1"/>
  <pageMargins left="0.944444444444444" right="0.786805555555556" top="0.984027777777778" bottom="0.984027777777778" header="0.511805555555556" footer="0.786805555555556"/>
  <pageSetup paperSize="9" orientation="portrait" horizontalDpi="600"/>
  <headerFooter alignWithMargins="0">
    <oddFooter>&amp;R &amp;"-"&amp;14 - &amp;P -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3"/>
  <sheetViews>
    <sheetView topLeftCell="A13" workbookViewId="0">
      <selection activeCell="I28" sqref="I28"/>
    </sheetView>
  </sheetViews>
  <sheetFormatPr defaultColWidth="10.25" defaultRowHeight="14.25" outlineLevelCol="6"/>
  <cols>
    <col min="1" max="1" width="33.0833333333333" style="327" customWidth="1"/>
    <col min="2" max="2" width="9.55833333333333" style="327" customWidth="1"/>
    <col min="3" max="3" width="9.325" style="327" customWidth="1"/>
    <col min="4" max="4" width="9.375" style="327" customWidth="1"/>
    <col min="5" max="5" width="9.65" style="327" customWidth="1"/>
    <col min="6" max="6" width="10" style="346" customWidth="1"/>
    <col min="7" max="7" width="8.78333333333333" style="346" customWidth="1"/>
    <col min="8" max="246" width="9" style="327" customWidth="1"/>
    <col min="247" max="247" width="29" style="327" customWidth="1"/>
    <col min="248" max="16384" width="10.25" style="327"/>
  </cols>
  <sheetData>
    <row r="1" spans="1:1">
      <c r="A1" s="7" t="s">
        <v>34</v>
      </c>
    </row>
    <row r="2" ht="40.5" customHeight="1" spans="1:7">
      <c r="A2" s="328" t="s">
        <v>35</v>
      </c>
      <c r="B2" s="328"/>
      <c r="C2" s="328"/>
      <c r="D2" s="328"/>
      <c r="E2" s="328"/>
      <c r="F2" s="328"/>
      <c r="G2" s="328"/>
    </row>
    <row r="3" ht="24" customHeight="1" spans="1:7">
      <c r="A3" s="347"/>
      <c r="B3" s="347"/>
      <c r="C3" s="347"/>
      <c r="D3" s="347"/>
      <c r="E3" s="347"/>
      <c r="F3" s="348" t="s">
        <v>2</v>
      </c>
      <c r="G3" s="348"/>
    </row>
    <row r="4" s="345" customFormat="1" ht="24" customHeight="1" spans="1:7">
      <c r="A4" s="155" t="s">
        <v>3</v>
      </c>
      <c r="B4" s="155" t="s">
        <v>36</v>
      </c>
      <c r="C4" s="349" t="s">
        <v>5</v>
      </c>
      <c r="D4" s="349"/>
      <c r="E4" s="349"/>
      <c r="F4" s="349" t="s">
        <v>37</v>
      </c>
      <c r="G4" s="349" t="s">
        <v>7</v>
      </c>
    </row>
    <row r="5" s="345" customFormat="1" ht="32.25" customHeight="1" spans="1:7">
      <c r="A5" s="210"/>
      <c r="B5" s="210"/>
      <c r="C5" s="349" t="s">
        <v>8</v>
      </c>
      <c r="D5" s="349" t="s">
        <v>38</v>
      </c>
      <c r="E5" s="349" t="s">
        <v>10</v>
      </c>
      <c r="F5" s="349"/>
      <c r="G5" s="349"/>
    </row>
    <row r="6" ht="23.5" customHeight="1" spans="1:7">
      <c r="A6" s="57" t="s">
        <v>39</v>
      </c>
      <c r="B6" s="71">
        <v>17945</v>
      </c>
      <c r="C6" s="71">
        <v>30126</v>
      </c>
      <c r="D6" s="71">
        <v>16313</v>
      </c>
      <c r="E6" s="71">
        <v>15139</v>
      </c>
      <c r="F6" s="350">
        <f>E6/D6*100</f>
        <v>92.803285723043</v>
      </c>
      <c r="G6" s="351">
        <f>(E6-B6)/B6*100</f>
        <v>-15.6366675954305</v>
      </c>
    </row>
    <row r="7" ht="23.5" customHeight="1" spans="1:7">
      <c r="A7" s="57" t="s">
        <v>40</v>
      </c>
      <c r="B7" s="352"/>
      <c r="C7" s="352"/>
      <c r="D7" s="352"/>
      <c r="E7" s="352"/>
      <c r="F7" s="350"/>
      <c r="G7" s="351"/>
    </row>
    <row r="8" ht="23.5" customHeight="1" spans="1:7">
      <c r="A8" s="57" t="s">
        <v>41</v>
      </c>
      <c r="B8" s="353"/>
      <c r="C8" s="353"/>
      <c r="D8" s="353"/>
      <c r="E8" s="353"/>
      <c r="F8" s="350"/>
      <c r="G8" s="351"/>
    </row>
    <row r="9" ht="23.5" customHeight="1" spans="1:7">
      <c r="A9" s="57" t="s">
        <v>42</v>
      </c>
      <c r="B9" s="71">
        <v>8340</v>
      </c>
      <c r="C9" s="71">
        <v>7961</v>
      </c>
      <c r="D9" s="71">
        <v>8371</v>
      </c>
      <c r="E9" s="71">
        <v>7686</v>
      </c>
      <c r="F9" s="350">
        <f t="shared" ref="F9:F30" si="0">E9/D9*100</f>
        <v>91.8169872177757</v>
      </c>
      <c r="G9" s="351">
        <f t="shared" ref="G9:G30" si="1">(E9-B9)/B9*100</f>
        <v>-7.84172661870504</v>
      </c>
    </row>
    <row r="10" ht="23.5" customHeight="1" spans="1:7">
      <c r="A10" s="57" t="s">
        <v>43</v>
      </c>
      <c r="B10" s="71">
        <v>33739</v>
      </c>
      <c r="C10" s="71">
        <v>33585.4</v>
      </c>
      <c r="D10" s="71">
        <v>33899</v>
      </c>
      <c r="E10" s="71">
        <v>33899</v>
      </c>
      <c r="F10" s="350">
        <f t="shared" si="0"/>
        <v>100</v>
      </c>
      <c r="G10" s="351">
        <f t="shared" si="1"/>
        <v>0.474228637481846</v>
      </c>
    </row>
    <row r="11" ht="23.5" customHeight="1" spans="1:7">
      <c r="A11" s="57" t="s">
        <v>44</v>
      </c>
      <c r="B11" s="71">
        <v>195</v>
      </c>
      <c r="C11" s="71">
        <v>145.6</v>
      </c>
      <c r="D11" s="71">
        <v>175.6</v>
      </c>
      <c r="E11" s="71">
        <v>201</v>
      </c>
      <c r="F11" s="350">
        <f t="shared" si="0"/>
        <v>114.464692482916</v>
      </c>
      <c r="G11" s="351">
        <f t="shared" si="1"/>
        <v>3.07692307692308</v>
      </c>
    </row>
    <row r="12" ht="23.5" customHeight="1" spans="1:7">
      <c r="A12" s="57" t="s">
        <v>45</v>
      </c>
      <c r="B12" s="71">
        <v>4741</v>
      </c>
      <c r="C12" s="71">
        <v>6801.8</v>
      </c>
      <c r="D12" s="71">
        <v>5761.8</v>
      </c>
      <c r="E12" s="71">
        <v>3908</v>
      </c>
      <c r="F12" s="350">
        <f t="shared" si="0"/>
        <v>67.8260265889132</v>
      </c>
      <c r="G12" s="351">
        <f t="shared" si="1"/>
        <v>-17.5701328833579</v>
      </c>
    </row>
    <row r="13" ht="23.5" customHeight="1" spans="1:7">
      <c r="A13" s="57" t="s">
        <v>46</v>
      </c>
      <c r="B13" s="71">
        <v>34806</v>
      </c>
      <c r="C13" s="71">
        <v>32183.4</v>
      </c>
      <c r="D13" s="71">
        <v>33183.4</v>
      </c>
      <c r="E13" s="71">
        <v>39553</v>
      </c>
      <c r="F13" s="350">
        <f t="shared" si="0"/>
        <v>119.195139738544</v>
      </c>
      <c r="G13" s="351">
        <f t="shared" si="1"/>
        <v>13.6384531402632</v>
      </c>
    </row>
    <row r="14" ht="23.5" customHeight="1" spans="1:7">
      <c r="A14" s="57" t="s">
        <v>47</v>
      </c>
      <c r="B14" s="71">
        <v>24308</v>
      </c>
      <c r="C14" s="71">
        <v>27876.7</v>
      </c>
      <c r="D14" s="71">
        <v>28176.7</v>
      </c>
      <c r="E14" s="71">
        <v>25842</v>
      </c>
      <c r="F14" s="350">
        <f t="shared" si="0"/>
        <v>91.714075814414</v>
      </c>
      <c r="G14" s="351">
        <f t="shared" si="1"/>
        <v>6.31067961165049</v>
      </c>
    </row>
    <row r="15" ht="23.5" customHeight="1" spans="1:7">
      <c r="A15" s="57" t="s">
        <v>48</v>
      </c>
      <c r="B15" s="71">
        <v>7548</v>
      </c>
      <c r="C15" s="71">
        <v>10076</v>
      </c>
      <c r="D15" s="71">
        <v>9899</v>
      </c>
      <c r="E15" s="71">
        <v>5481</v>
      </c>
      <c r="F15" s="350">
        <f t="shared" si="0"/>
        <v>55.3692292150722</v>
      </c>
      <c r="G15" s="351">
        <f t="shared" si="1"/>
        <v>-27.3847376788553</v>
      </c>
    </row>
    <row r="16" ht="23.5" customHeight="1" spans="1:7">
      <c r="A16" s="57" t="s">
        <v>49</v>
      </c>
      <c r="B16" s="71">
        <v>10896</v>
      </c>
      <c r="C16" s="71">
        <v>8921</v>
      </c>
      <c r="D16" s="71">
        <v>13962</v>
      </c>
      <c r="E16" s="71">
        <v>16588</v>
      </c>
      <c r="F16" s="350">
        <f t="shared" si="0"/>
        <v>118.808193668529</v>
      </c>
      <c r="G16" s="351">
        <f t="shared" si="1"/>
        <v>52.2393538913363</v>
      </c>
    </row>
    <row r="17" ht="23.5" customHeight="1" spans="1:7">
      <c r="A17" s="57" t="s">
        <v>50</v>
      </c>
      <c r="B17" s="71">
        <v>51896</v>
      </c>
      <c r="C17" s="71">
        <v>38730.6</v>
      </c>
      <c r="D17" s="71">
        <v>46033.6</v>
      </c>
      <c r="E17" s="71">
        <v>59198</v>
      </c>
      <c r="F17" s="350">
        <f t="shared" si="0"/>
        <v>128.597372354107</v>
      </c>
      <c r="G17" s="351">
        <f t="shared" si="1"/>
        <v>14.0704485894867</v>
      </c>
    </row>
    <row r="18" ht="23.5" customHeight="1" spans="1:7">
      <c r="A18" s="57" t="s">
        <v>51</v>
      </c>
      <c r="B18" s="71">
        <v>10510</v>
      </c>
      <c r="C18" s="71">
        <v>11635.9</v>
      </c>
      <c r="D18" s="71">
        <v>11130.9</v>
      </c>
      <c r="E18" s="71">
        <v>7559</v>
      </c>
      <c r="F18" s="350">
        <f t="shared" si="0"/>
        <v>67.9100521970371</v>
      </c>
      <c r="G18" s="351">
        <f t="shared" si="1"/>
        <v>-28.0780209324453</v>
      </c>
    </row>
    <row r="19" ht="23.5" customHeight="1" spans="1:7">
      <c r="A19" s="57" t="s">
        <v>52</v>
      </c>
      <c r="B19" s="71"/>
      <c r="C19" s="71">
        <v>2000</v>
      </c>
      <c r="D19" s="71">
        <v>2000</v>
      </c>
      <c r="E19" s="71">
        <v>106</v>
      </c>
      <c r="F19" s="350">
        <f t="shared" si="0"/>
        <v>5.3</v>
      </c>
      <c r="G19" s="351"/>
    </row>
    <row r="20" ht="23.5" customHeight="1" spans="1:7">
      <c r="A20" s="57" t="s">
        <v>53</v>
      </c>
      <c r="B20" s="71">
        <v>2677</v>
      </c>
      <c r="C20" s="71">
        <v>1300</v>
      </c>
      <c r="D20" s="71">
        <v>1950</v>
      </c>
      <c r="E20" s="71">
        <v>1865</v>
      </c>
      <c r="F20" s="350">
        <f t="shared" si="0"/>
        <v>95.6410256410256</v>
      </c>
      <c r="G20" s="351">
        <f t="shared" si="1"/>
        <v>-30.3324617108704</v>
      </c>
    </row>
    <row r="21" ht="23.5" customHeight="1" spans="1:7">
      <c r="A21" s="57" t="s">
        <v>54</v>
      </c>
      <c r="B21" s="71">
        <v>18</v>
      </c>
      <c r="C21" s="71"/>
      <c r="D21" s="71">
        <v>135</v>
      </c>
      <c r="E21" s="71">
        <v>135</v>
      </c>
      <c r="F21" s="350">
        <f t="shared" si="0"/>
        <v>100</v>
      </c>
      <c r="G21" s="351">
        <f t="shared" si="1"/>
        <v>650</v>
      </c>
    </row>
    <row r="22" ht="23.5" customHeight="1" spans="1:7">
      <c r="A22" s="61" t="s">
        <v>55</v>
      </c>
      <c r="B22" s="343"/>
      <c r="C22" s="343"/>
      <c r="D22" s="343"/>
      <c r="E22" s="343"/>
      <c r="F22" s="350"/>
      <c r="G22" s="351"/>
    </row>
    <row r="23" ht="23.5" customHeight="1" spans="1:7">
      <c r="A23" s="61" t="s">
        <v>56</v>
      </c>
      <c r="B23" s="71">
        <v>740</v>
      </c>
      <c r="C23" s="71">
        <v>713</v>
      </c>
      <c r="D23" s="71">
        <v>556</v>
      </c>
      <c r="E23" s="71">
        <v>556</v>
      </c>
      <c r="F23" s="350">
        <f t="shared" si="0"/>
        <v>100</v>
      </c>
      <c r="G23" s="351">
        <f t="shared" si="1"/>
        <v>-24.8648648648649</v>
      </c>
    </row>
    <row r="24" ht="23.5" customHeight="1" spans="1:7">
      <c r="A24" s="61" t="s">
        <v>57</v>
      </c>
      <c r="B24" s="71">
        <v>6265</v>
      </c>
      <c r="C24" s="71">
        <v>5800</v>
      </c>
      <c r="D24" s="71">
        <v>5579</v>
      </c>
      <c r="E24" s="71">
        <v>2493</v>
      </c>
      <c r="F24" s="350">
        <f t="shared" si="0"/>
        <v>44.685427495967</v>
      </c>
      <c r="G24" s="351">
        <f t="shared" si="1"/>
        <v>-60.2075019952115</v>
      </c>
    </row>
    <row r="25" ht="23.5" customHeight="1" spans="1:7">
      <c r="A25" s="61" t="s">
        <v>58</v>
      </c>
      <c r="B25" s="71">
        <v>132</v>
      </c>
      <c r="C25" s="71">
        <v>130</v>
      </c>
      <c r="D25" s="71">
        <v>167</v>
      </c>
      <c r="E25" s="71">
        <v>167</v>
      </c>
      <c r="F25" s="350">
        <f t="shared" si="0"/>
        <v>100</v>
      </c>
      <c r="G25" s="351"/>
    </row>
    <row r="26" ht="23.5" customHeight="1" spans="1:7">
      <c r="A26" s="272" t="s">
        <v>59</v>
      </c>
      <c r="B26" s="71">
        <v>1310</v>
      </c>
      <c r="C26" s="71">
        <v>2231</v>
      </c>
      <c r="D26" s="71">
        <v>3900</v>
      </c>
      <c r="E26" s="71">
        <v>3900</v>
      </c>
      <c r="F26" s="350">
        <f t="shared" si="0"/>
        <v>100</v>
      </c>
      <c r="G26" s="351">
        <f t="shared" si="1"/>
        <v>197.709923664122</v>
      </c>
    </row>
    <row r="27" ht="23.5" customHeight="1" spans="1:7">
      <c r="A27" s="61" t="s">
        <v>60</v>
      </c>
      <c r="B27" s="71"/>
      <c r="C27" s="71">
        <v>3000</v>
      </c>
      <c r="D27" s="71">
        <v>800</v>
      </c>
      <c r="E27" s="71">
        <v>525</v>
      </c>
      <c r="F27" s="350">
        <f t="shared" si="0"/>
        <v>65.625</v>
      </c>
      <c r="G27" s="351"/>
    </row>
    <row r="28" ht="23.5" customHeight="1" spans="1:7">
      <c r="A28" s="61" t="s">
        <v>61</v>
      </c>
      <c r="B28" s="71">
        <v>1961</v>
      </c>
      <c r="C28" s="71">
        <v>2843</v>
      </c>
      <c r="D28" s="71">
        <v>3241</v>
      </c>
      <c r="E28" s="71">
        <v>3241</v>
      </c>
      <c r="F28" s="350">
        <f t="shared" si="0"/>
        <v>100</v>
      </c>
      <c r="G28" s="351">
        <f t="shared" si="1"/>
        <v>65.2728199898011</v>
      </c>
    </row>
    <row r="29" ht="23.5" customHeight="1" spans="1:7">
      <c r="A29" s="61" t="s">
        <v>62</v>
      </c>
      <c r="B29" s="71">
        <v>13</v>
      </c>
      <c r="C29" s="71"/>
      <c r="D29" s="71">
        <v>10</v>
      </c>
      <c r="E29" s="71">
        <v>10</v>
      </c>
      <c r="F29" s="350">
        <f t="shared" si="0"/>
        <v>100</v>
      </c>
      <c r="G29" s="351">
        <f t="shared" si="1"/>
        <v>-23.0769230769231</v>
      </c>
    </row>
    <row r="30" s="326" customFormat="1" ht="23.5" customHeight="1" spans="1:7">
      <c r="A30" s="344" t="s">
        <v>63</v>
      </c>
      <c r="B30" s="354">
        <f>SUM(B6:B29)</f>
        <v>218040</v>
      </c>
      <c r="C30" s="354">
        <f>SUM(C6:C29)</f>
        <v>226060.4</v>
      </c>
      <c r="D30" s="354">
        <f>SUM(D6:D29)</f>
        <v>225244</v>
      </c>
      <c r="E30" s="354">
        <f>SUM(E6:E29)</f>
        <v>228052</v>
      </c>
      <c r="F30" s="355">
        <f t="shared" si="0"/>
        <v>101.246648079416</v>
      </c>
      <c r="G30" s="355">
        <f t="shared" si="1"/>
        <v>4.59181801504311</v>
      </c>
    </row>
    <row r="31" spans="4:4">
      <c r="D31" s="346"/>
    </row>
    <row r="33" spans="5:6">
      <c r="E33" s="356"/>
      <c r="F33" s="357"/>
    </row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550694444444444" right="0.786805555555556" top="0.786805555555556" bottom="0.786805555555556" header="0.511805555555556" footer="0.590277777777778"/>
  <pageSetup paperSize="9" orientation="portrait" horizontalDpi="600"/>
  <headerFooter alignWithMargins="0">
    <oddFooter>&amp;L&amp;"-"&amp;14  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9"/>
  <sheetViews>
    <sheetView showZeros="0" workbookViewId="0">
      <selection activeCell="I28" sqref="I28"/>
    </sheetView>
  </sheetViews>
  <sheetFormatPr defaultColWidth="9" defaultRowHeight="13.5" outlineLevelCol="3"/>
  <cols>
    <col min="1" max="1" width="41.75" style="102" customWidth="1"/>
    <col min="2" max="4" width="15" style="102" customWidth="1"/>
    <col min="5" max="256" width="9" style="102"/>
    <col min="257" max="257" width="41.75" style="102" customWidth="1"/>
    <col min="258" max="260" width="15" style="102" customWidth="1"/>
    <col min="261" max="512" width="9" style="102"/>
    <col min="513" max="513" width="41.75" style="102" customWidth="1"/>
    <col min="514" max="516" width="15" style="102" customWidth="1"/>
    <col min="517" max="768" width="9" style="102"/>
    <col min="769" max="769" width="41.75" style="102" customWidth="1"/>
    <col min="770" max="772" width="15" style="102" customWidth="1"/>
    <col min="773" max="1024" width="9" style="102"/>
    <col min="1025" max="1025" width="41.75" style="102" customWidth="1"/>
    <col min="1026" max="1028" width="15" style="102" customWidth="1"/>
    <col min="1029" max="1280" width="9" style="102"/>
    <col min="1281" max="1281" width="41.75" style="102" customWidth="1"/>
    <col min="1282" max="1284" width="15" style="102" customWidth="1"/>
    <col min="1285" max="1536" width="9" style="102"/>
    <col min="1537" max="1537" width="41.75" style="102" customWidth="1"/>
    <col min="1538" max="1540" width="15" style="102" customWidth="1"/>
    <col min="1541" max="1792" width="9" style="102"/>
    <col min="1793" max="1793" width="41.75" style="102" customWidth="1"/>
    <col min="1794" max="1796" width="15" style="102" customWidth="1"/>
    <col min="1797" max="2048" width="9" style="102"/>
    <col min="2049" max="2049" width="41.75" style="102" customWidth="1"/>
    <col min="2050" max="2052" width="15" style="102" customWidth="1"/>
    <col min="2053" max="2304" width="9" style="102"/>
    <col min="2305" max="2305" width="41.75" style="102" customWidth="1"/>
    <col min="2306" max="2308" width="15" style="102" customWidth="1"/>
    <col min="2309" max="2560" width="9" style="102"/>
    <col min="2561" max="2561" width="41.75" style="102" customWidth="1"/>
    <col min="2562" max="2564" width="15" style="102" customWidth="1"/>
    <col min="2565" max="2816" width="9" style="102"/>
    <col min="2817" max="2817" width="41.75" style="102" customWidth="1"/>
    <col min="2818" max="2820" width="15" style="102" customWidth="1"/>
    <col min="2821" max="3072" width="9" style="102"/>
    <col min="3073" max="3073" width="41.75" style="102" customWidth="1"/>
    <col min="3074" max="3076" width="15" style="102" customWidth="1"/>
    <col min="3077" max="3328" width="9" style="102"/>
    <col min="3329" max="3329" width="41.75" style="102" customWidth="1"/>
    <col min="3330" max="3332" width="15" style="102" customWidth="1"/>
    <col min="3333" max="3584" width="9" style="102"/>
    <col min="3585" max="3585" width="41.75" style="102" customWidth="1"/>
    <col min="3586" max="3588" width="15" style="102" customWidth="1"/>
    <col min="3589" max="3840" width="9" style="102"/>
    <col min="3841" max="3841" width="41.75" style="102" customWidth="1"/>
    <col min="3842" max="3844" width="15" style="102" customWidth="1"/>
    <col min="3845" max="4096" width="9" style="102"/>
    <col min="4097" max="4097" width="41.75" style="102" customWidth="1"/>
    <col min="4098" max="4100" width="15" style="102" customWidth="1"/>
    <col min="4101" max="4352" width="9" style="102"/>
    <col min="4353" max="4353" width="41.75" style="102" customWidth="1"/>
    <col min="4354" max="4356" width="15" style="102" customWidth="1"/>
    <col min="4357" max="4608" width="9" style="102"/>
    <col min="4609" max="4609" width="41.75" style="102" customWidth="1"/>
    <col min="4610" max="4612" width="15" style="102" customWidth="1"/>
    <col min="4613" max="4864" width="9" style="102"/>
    <col min="4865" max="4865" width="41.75" style="102" customWidth="1"/>
    <col min="4866" max="4868" width="15" style="102" customWidth="1"/>
    <col min="4869" max="5120" width="9" style="102"/>
    <col min="5121" max="5121" width="41.75" style="102" customWidth="1"/>
    <col min="5122" max="5124" width="15" style="102" customWidth="1"/>
    <col min="5125" max="5376" width="9" style="102"/>
    <col min="5377" max="5377" width="41.75" style="102" customWidth="1"/>
    <col min="5378" max="5380" width="15" style="102" customWidth="1"/>
    <col min="5381" max="5632" width="9" style="102"/>
    <col min="5633" max="5633" width="41.75" style="102" customWidth="1"/>
    <col min="5634" max="5636" width="15" style="102" customWidth="1"/>
    <col min="5637" max="5888" width="9" style="102"/>
    <col min="5889" max="5889" width="41.75" style="102" customWidth="1"/>
    <col min="5890" max="5892" width="15" style="102" customWidth="1"/>
    <col min="5893" max="6144" width="9" style="102"/>
    <col min="6145" max="6145" width="41.75" style="102" customWidth="1"/>
    <col min="6146" max="6148" width="15" style="102" customWidth="1"/>
    <col min="6149" max="6400" width="9" style="102"/>
    <col min="6401" max="6401" width="41.75" style="102" customWidth="1"/>
    <col min="6402" max="6404" width="15" style="102" customWidth="1"/>
    <col min="6405" max="6656" width="9" style="102"/>
    <col min="6657" max="6657" width="41.75" style="102" customWidth="1"/>
    <col min="6658" max="6660" width="15" style="102" customWidth="1"/>
    <col min="6661" max="6912" width="9" style="102"/>
    <col min="6913" max="6913" width="41.75" style="102" customWidth="1"/>
    <col min="6914" max="6916" width="15" style="102" customWidth="1"/>
    <col min="6917" max="7168" width="9" style="102"/>
    <col min="7169" max="7169" width="41.75" style="102" customWidth="1"/>
    <col min="7170" max="7172" width="15" style="102" customWidth="1"/>
    <col min="7173" max="7424" width="9" style="102"/>
    <col min="7425" max="7425" width="41.75" style="102" customWidth="1"/>
    <col min="7426" max="7428" width="15" style="102" customWidth="1"/>
    <col min="7429" max="7680" width="9" style="102"/>
    <col min="7681" max="7681" width="41.75" style="102" customWidth="1"/>
    <col min="7682" max="7684" width="15" style="102" customWidth="1"/>
    <col min="7685" max="7936" width="9" style="102"/>
    <col min="7937" max="7937" width="41.75" style="102" customWidth="1"/>
    <col min="7938" max="7940" width="15" style="102" customWidth="1"/>
    <col min="7941" max="8192" width="9" style="102"/>
    <col min="8193" max="8193" width="41.75" style="102" customWidth="1"/>
    <col min="8194" max="8196" width="15" style="102" customWidth="1"/>
    <col min="8197" max="8448" width="9" style="102"/>
    <col min="8449" max="8449" width="41.75" style="102" customWidth="1"/>
    <col min="8450" max="8452" width="15" style="102" customWidth="1"/>
    <col min="8453" max="8704" width="9" style="102"/>
    <col min="8705" max="8705" width="41.75" style="102" customWidth="1"/>
    <col min="8706" max="8708" width="15" style="102" customWidth="1"/>
    <col min="8709" max="8960" width="9" style="102"/>
    <col min="8961" max="8961" width="41.75" style="102" customWidth="1"/>
    <col min="8962" max="8964" width="15" style="102" customWidth="1"/>
    <col min="8965" max="9216" width="9" style="102"/>
    <col min="9217" max="9217" width="41.75" style="102" customWidth="1"/>
    <col min="9218" max="9220" width="15" style="102" customWidth="1"/>
    <col min="9221" max="9472" width="9" style="102"/>
    <col min="9473" max="9473" width="41.75" style="102" customWidth="1"/>
    <col min="9474" max="9476" width="15" style="102" customWidth="1"/>
    <col min="9477" max="9728" width="9" style="102"/>
    <col min="9729" max="9729" width="41.75" style="102" customWidth="1"/>
    <col min="9730" max="9732" width="15" style="102" customWidth="1"/>
    <col min="9733" max="9984" width="9" style="102"/>
    <col min="9985" max="9985" width="41.75" style="102" customWidth="1"/>
    <col min="9986" max="9988" width="15" style="102" customWidth="1"/>
    <col min="9989" max="10240" width="9" style="102"/>
    <col min="10241" max="10241" width="41.75" style="102" customWidth="1"/>
    <col min="10242" max="10244" width="15" style="102" customWidth="1"/>
    <col min="10245" max="10496" width="9" style="102"/>
    <col min="10497" max="10497" width="41.75" style="102" customWidth="1"/>
    <col min="10498" max="10500" width="15" style="102" customWidth="1"/>
    <col min="10501" max="10752" width="9" style="102"/>
    <col min="10753" max="10753" width="41.75" style="102" customWidth="1"/>
    <col min="10754" max="10756" width="15" style="102" customWidth="1"/>
    <col min="10757" max="11008" width="9" style="102"/>
    <col min="11009" max="11009" width="41.75" style="102" customWidth="1"/>
    <col min="11010" max="11012" width="15" style="102" customWidth="1"/>
    <col min="11013" max="11264" width="9" style="102"/>
    <col min="11265" max="11265" width="41.75" style="102" customWidth="1"/>
    <col min="11266" max="11268" width="15" style="102" customWidth="1"/>
    <col min="11269" max="11520" width="9" style="102"/>
    <col min="11521" max="11521" width="41.75" style="102" customWidth="1"/>
    <col min="11522" max="11524" width="15" style="102" customWidth="1"/>
    <col min="11525" max="11776" width="9" style="102"/>
    <col min="11777" max="11777" width="41.75" style="102" customWidth="1"/>
    <col min="11778" max="11780" width="15" style="102" customWidth="1"/>
    <col min="11781" max="12032" width="9" style="102"/>
    <col min="12033" max="12033" width="41.75" style="102" customWidth="1"/>
    <col min="12034" max="12036" width="15" style="102" customWidth="1"/>
    <col min="12037" max="12288" width="9" style="102"/>
    <col min="12289" max="12289" width="41.75" style="102" customWidth="1"/>
    <col min="12290" max="12292" width="15" style="102" customWidth="1"/>
    <col min="12293" max="12544" width="9" style="102"/>
    <col min="12545" max="12545" width="41.75" style="102" customWidth="1"/>
    <col min="12546" max="12548" width="15" style="102" customWidth="1"/>
    <col min="12549" max="12800" width="9" style="102"/>
    <col min="12801" max="12801" width="41.75" style="102" customWidth="1"/>
    <col min="12802" max="12804" width="15" style="102" customWidth="1"/>
    <col min="12805" max="13056" width="9" style="102"/>
    <col min="13057" max="13057" width="41.75" style="102" customWidth="1"/>
    <col min="13058" max="13060" width="15" style="102" customWidth="1"/>
    <col min="13061" max="13312" width="9" style="102"/>
    <col min="13313" max="13313" width="41.75" style="102" customWidth="1"/>
    <col min="13314" max="13316" width="15" style="102" customWidth="1"/>
    <col min="13317" max="13568" width="9" style="102"/>
    <col min="13569" max="13569" width="41.75" style="102" customWidth="1"/>
    <col min="13570" max="13572" width="15" style="102" customWidth="1"/>
    <col min="13573" max="13824" width="9" style="102"/>
    <col min="13825" max="13825" width="41.75" style="102" customWidth="1"/>
    <col min="13826" max="13828" width="15" style="102" customWidth="1"/>
    <col min="13829" max="14080" width="9" style="102"/>
    <col min="14081" max="14081" width="41.75" style="102" customWidth="1"/>
    <col min="14082" max="14084" width="15" style="102" customWidth="1"/>
    <col min="14085" max="14336" width="9" style="102"/>
    <col min="14337" max="14337" width="41.75" style="102" customWidth="1"/>
    <col min="14338" max="14340" width="15" style="102" customWidth="1"/>
    <col min="14341" max="14592" width="9" style="102"/>
    <col min="14593" max="14593" width="41.75" style="102" customWidth="1"/>
    <col min="14594" max="14596" width="15" style="102" customWidth="1"/>
    <col min="14597" max="14848" width="9" style="102"/>
    <col min="14849" max="14849" width="41.75" style="102" customWidth="1"/>
    <col min="14850" max="14852" width="15" style="102" customWidth="1"/>
    <col min="14853" max="15104" width="9" style="102"/>
    <col min="15105" max="15105" width="41.75" style="102" customWidth="1"/>
    <col min="15106" max="15108" width="15" style="102" customWidth="1"/>
    <col min="15109" max="15360" width="9" style="102"/>
    <col min="15361" max="15361" width="41.75" style="102" customWidth="1"/>
    <col min="15362" max="15364" width="15" style="102" customWidth="1"/>
    <col min="15365" max="15616" width="9" style="102"/>
    <col min="15617" max="15617" width="41.75" style="102" customWidth="1"/>
    <col min="15618" max="15620" width="15" style="102" customWidth="1"/>
    <col min="15621" max="15872" width="9" style="102"/>
    <col min="15873" max="15873" width="41.75" style="102" customWidth="1"/>
    <col min="15874" max="15876" width="15" style="102" customWidth="1"/>
    <col min="15877" max="16128" width="9" style="102"/>
    <col min="16129" max="16129" width="41.75" style="102" customWidth="1"/>
    <col min="16130" max="16132" width="15" style="102" customWidth="1"/>
    <col min="16133" max="16384" width="9" style="102"/>
  </cols>
  <sheetData>
    <row r="1" ht="33.75" customHeight="1" spans="1:1">
      <c r="A1" s="103" t="s">
        <v>732</v>
      </c>
    </row>
    <row r="2" ht="33.75" customHeight="1" spans="1:4">
      <c r="A2" s="104" t="s">
        <v>733</v>
      </c>
      <c r="B2" s="104"/>
      <c r="C2" s="104"/>
      <c r="D2" s="104"/>
    </row>
    <row r="3" ht="33.75" customHeight="1" spans="4:4">
      <c r="D3" s="105" t="s">
        <v>2</v>
      </c>
    </row>
    <row r="4" s="101" customFormat="1" ht="33.75" customHeight="1" spans="1:4">
      <c r="A4" s="106" t="s">
        <v>529</v>
      </c>
      <c r="B4" s="106" t="s">
        <v>71</v>
      </c>
      <c r="C4" s="106" t="s">
        <v>551</v>
      </c>
      <c r="D4" s="106" t="s">
        <v>552</v>
      </c>
    </row>
    <row r="5" s="101" customFormat="1" ht="33.75" customHeight="1" spans="1:4">
      <c r="A5" s="107" t="s">
        <v>734</v>
      </c>
      <c r="B5" s="108"/>
      <c r="C5" s="108"/>
      <c r="D5" s="108"/>
    </row>
    <row r="6" ht="33.75" customHeight="1" spans="1:4">
      <c r="A6" s="109" t="s">
        <v>735</v>
      </c>
      <c r="B6" s="109"/>
      <c r="C6" s="109"/>
      <c r="D6" s="110"/>
    </row>
    <row r="7" ht="33.75" customHeight="1" spans="1:4">
      <c r="A7" s="109" t="s">
        <v>736</v>
      </c>
      <c r="B7" s="109"/>
      <c r="C7" s="109"/>
      <c r="D7" s="110"/>
    </row>
    <row r="8" ht="33.75" customHeight="1" spans="1:4">
      <c r="A8" s="109"/>
      <c r="B8" s="109"/>
      <c r="C8" s="109"/>
      <c r="D8" s="110"/>
    </row>
    <row r="9" ht="33.75" customHeight="1"/>
  </sheetData>
  <mergeCells count="1">
    <mergeCell ref="A2:D2"/>
  </mergeCells>
  <printOptions horizontalCentered="1"/>
  <pageMargins left="0.550694444444444" right="0.786805555555556" top="1.18055555555556" bottom="1.18055555555556" header="0.511805555555556" footer="0.984027777777778"/>
  <pageSetup paperSize="9" orientation="portrait" horizontalDpi="600"/>
  <headerFooter alignWithMargins="0">
    <oddFooter>&amp;L&amp;"-"&amp;14  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1"/>
  <sheetViews>
    <sheetView showZeros="0" workbookViewId="0">
      <selection activeCell="I28" sqref="I28"/>
    </sheetView>
  </sheetViews>
  <sheetFormatPr defaultColWidth="9" defaultRowHeight="14.25" outlineLevelCol="3"/>
  <cols>
    <col min="1" max="1" width="43.7916666666667" style="78" customWidth="1"/>
    <col min="2" max="3" width="12.8833333333333" style="78" customWidth="1"/>
    <col min="4" max="4" width="12.25" style="79" customWidth="1"/>
    <col min="5" max="5" width="9.88333333333333" style="78" customWidth="1"/>
    <col min="6" max="16384" width="9" style="78"/>
  </cols>
  <sheetData>
    <row r="1" ht="30" customHeight="1" spans="1:1">
      <c r="A1" s="7" t="s">
        <v>737</v>
      </c>
    </row>
    <row r="2" ht="42" customHeight="1" spans="1:4">
      <c r="A2" s="80" t="s">
        <v>738</v>
      </c>
      <c r="B2" s="80"/>
      <c r="C2" s="80"/>
      <c r="D2" s="80"/>
    </row>
    <row r="3" ht="24.75" customHeight="1" spans="1:4">
      <c r="A3" s="98"/>
      <c r="B3" s="99"/>
      <c r="C3" s="99"/>
      <c r="D3" s="83" t="s">
        <v>2</v>
      </c>
    </row>
    <row r="4" s="74" customFormat="1" ht="33" customHeight="1" spans="1:4">
      <c r="A4" s="84" t="s">
        <v>529</v>
      </c>
      <c r="B4" s="84" t="s">
        <v>8</v>
      </c>
      <c r="C4" s="84" t="s">
        <v>10</v>
      </c>
      <c r="D4" s="84" t="s">
        <v>739</v>
      </c>
    </row>
    <row r="5" s="75" customFormat="1" ht="33" customHeight="1" spans="1:4">
      <c r="A5" s="85" t="s">
        <v>740</v>
      </c>
      <c r="B5" s="86">
        <f>SUM(B6:B11)</f>
        <v>7723</v>
      </c>
      <c r="C5" s="86">
        <f>SUM(C6:C11)</f>
        <v>6749</v>
      </c>
      <c r="D5" s="87">
        <f>C5/B5*100</f>
        <v>87.3883206008028</v>
      </c>
    </row>
    <row r="6" ht="33" customHeight="1" spans="1:4">
      <c r="A6" s="88" t="s">
        <v>741</v>
      </c>
      <c r="B6" s="89">
        <v>1563</v>
      </c>
      <c r="C6" s="89">
        <v>1622</v>
      </c>
      <c r="D6" s="90">
        <f>C6/B6*100</f>
        <v>103.774792066539</v>
      </c>
    </row>
    <row r="7" ht="33" customHeight="1" spans="1:4">
      <c r="A7" s="88" t="s">
        <v>742</v>
      </c>
      <c r="B7" s="89">
        <v>5228</v>
      </c>
      <c r="C7" s="89">
        <v>5060</v>
      </c>
      <c r="D7" s="90">
        <f t="shared" ref="D7:D10" si="0">C7/B7*100</f>
        <v>96.7865340474369</v>
      </c>
    </row>
    <row r="8" ht="33" customHeight="1" spans="1:4">
      <c r="A8" s="88" t="s">
        <v>743</v>
      </c>
      <c r="B8" s="89">
        <v>466</v>
      </c>
      <c r="C8" s="89">
        <v>39</v>
      </c>
      <c r="D8" s="90">
        <f t="shared" si="0"/>
        <v>8.36909871244635</v>
      </c>
    </row>
    <row r="9" ht="33" customHeight="1" spans="1:4">
      <c r="A9" s="100" t="s">
        <v>32</v>
      </c>
      <c r="B9" s="89">
        <v>2</v>
      </c>
      <c r="C9" s="89">
        <v>3</v>
      </c>
      <c r="D9" s="90">
        <f t="shared" si="0"/>
        <v>150</v>
      </c>
    </row>
    <row r="10" ht="33" customHeight="1" spans="1:4">
      <c r="A10" s="100" t="s">
        <v>744</v>
      </c>
      <c r="B10" s="89">
        <v>464</v>
      </c>
      <c r="C10" s="89">
        <v>9</v>
      </c>
      <c r="D10" s="90">
        <f t="shared" si="0"/>
        <v>1.93965517241379</v>
      </c>
    </row>
    <row r="11" ht="33" customHeight="1" spans="1:4">
      <c r="A11" s="88" t="s">
        <v>745</v>
      </c>
      <c r="B11" s="89"/>
      <c r="C11" s="89">
        <v>16</v>
      </c>
      <c r="D11" s="90"/>
    </row>
    <row r="12" s="75" customFormat="1" ht="33" customHeight="1" spans="1:4">
      <c r="A12" s="85" t="s">
        <v>746</v>
      </c>
      <c r="B12" s="86">
        <f>SUM(B13:B16)</f>
        <v>20736</v>
      </c>
      <c r="C12" s="86">
        <f>SUM(C13:C16)</f>
        <v>22208</v>
      </c>
      <c r="D12" s="87">
        <f>C12/B12*100</f>
        <v>107.098765432099</v>
      </c>
    </row>
    <row r="13" ht="33" customHeight="1" spans="1:4">
      <c r="A13" s="88" t="s">
        <v>747</v>
      </c>
      <c r="B13" s="89">
        <v>9696</v>
      </c>
      <c r="C13" s="89">
        <v>9116</v>
      </c>
      <c r="D13" s="90">
        <f>C13/B13*100</f>
        <v>94.0181518151815</v>
      </c>
    </row>
    <row r="14" ht="33" customHeight="1" spans="1:4">
      <c r="A14" s="88" t="s">
        <v>748</v>
      </c>
      <c r="B14" s="89">
        <v>11000</v>
      </c>
      <c r="C14" s="89">
        <v>12433</v>
      </c>
      <c r="D14" s="90">
        <f t="shared" ref="D14:D15" si="1">C14/B14*100</f>
        <v>113.027272727273</v>
      </c>
    </row>
    <row r="15" ht="33" customHeight="1" spans="1:4">
      <c r="A15" s="88" t="s">
        <v>743</v>
      </c>
      <c r="B15" s="89">
        <v>40</v>
      </c>
      <c r="C15" s="89">
        <v>422</v>
      </c>
      <c r="D15" s="90">
        <f t="shared" si="1"/>
        <v>1055</v>
      </c>
    </row>
    <row r="16" ht="33" customHeight="1" spans="1:4">
      <c r="A16" s="88" t="s">
        <v>745</v>
      </c>
      <c r="B16" s="89"/>
      <c r="C16" s="89">
        <v>237</v>
      </c>
      <c r="D16" s="90"/>
    </row>
    <row r="17" s="75" customFormat="1" ht="33" customHeight="1" spans="1:4">
      <c r="A17" s="91" t="s">
        <v>630</v>
      </c>
      <c r="B17" s="92">
        <f>B5+B12</f>
        <v>28459</v>
      </c>
      <c r="C17" s="92">
        <f>C5+C12</f>
        <v>28957</v>
      </c>
      <c r="D17" s="93">
        <f>C17/B17*100</f>
        <v>101.749885800625</v>
      </c>
    </row>
    <row r="18" s="75" customFormat="1" ht="33" customHeight="1" spans="1:4">
      <c r="A18" s="94" t="s">
        <v>631</v>
      </c>
      <c r="B18" s="92">
        <f>SUM(B19:B20)</f>
        <v>29012</v>
      </c>
      <c r="C18" s="92">
        <f t="shared" ref="C18" si="2">SUM(C19:C20)</f>
        <v>29289</v>
      </c>
      <c r="D18" s="93">
        <f>C18/B18*100</f>
        <v>100.954777333517</v>
      </c>
    </row>
    <row r="19" ht="33" customHeight="1" spans="1:4">
      <c r="A19" s="88" t="s">
        <v>749</v>
      </c>
      <c r="B19" s="89">
        <v>17491</v>
      </c>
      <c r="C19" s="89">
        <v>17769</v>
      </c>
      <c r="D19" s="95">
        <f t="shared" ref="D19:D21" si="3">C19/B19*100</f>
        <v>101.58938882854</v>
      </c>
    </row>
    <row r="20" ht="33" customHeight="1" spans="1:4">
      <c r="A20" s="88" t="s">
        <v>750</v>
      </c>
      <c r="B20" s="89">
        <v>11521</v>
      </c>
      <c r="C20" s="89">
        <v>11520</v>
      </c>
      <c r="D20" s="95">
        <f t="shared" si="3"/>
        <v>99.9913201978995</v>
      </c>
    </row>
    <row r="21" s="76" customFormat="1" ht="33" customHeight="1" spans="1:4">
      <c r="A21" s="91" t="s">
        <v>540</v>
      </c>
      <c r="B21" s="92">
        <f>B17+B18</f>
        <v>57471</v>
      </c>
      <c r="C21" s="92">
        <f>C17+C18</f>
        <v>58246</v>
      </c>
      <c r="D21" s="93">
        <f t="shared" si="3"/>
        <v>101.348506203129</v>
      </c>
    </row>
  </sheetData>
  <mergeCells count="1">
    <mergeCell ref="A2:D2"/>
  </mergeCells>
  <printOptions horizontalCentered="1"/>
  <pageMargins left="0.944444444444444" right="0.786805555555556" top="0.984027777777778" bottom="0.984027777777778" header="0.511805555555556" footer="0.786805555555556"/>
  <pageSetup paperSize="9" orientation="portrait" horizontalDpi="600"/>
  <headerFooter alignWithMargins="0">
    <oddFooter>&amp;R &amp;"-"&amp;14 - &amp;P - 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86"/>
  <sheetViews>
    <sheetView showZeros="0" topLeftCell="A12" workbookViewId="0">
      <selection activeCell="A25" sqref="A23:A25"/>
    </sheetView>
  </sheetViews>
  <sheetFormatPr defaultColWidth="42" defaultRowHeight="14.25" outlineLevelCol="3"/>
  <cols>
    <col min="1" max="1" width="44.25" style="77" customWidth="1"/>
    <col min="2" max="2" width="12.3833333333333" style="78" customWidth="1"/>
    <col min="3" max="3" width="12" style="78" customWidth="1"/>
    <col min="4" max="4" width="14.75" style="78" customWidth="1"/>
    <col min="5" max="5" width="9.88333333333333" style="78" customWidth="1"/>
    <col min="6" max="255" width="9" style="78" customWidth="1"/>
    <col min="256" max="16384" width="42" style="78"/>
  </cols>
  <sheetData>
    <row r="1" spans="1:4">
      <c r="A1" s="7" t="s">
        <v>751</v>
      </c>
      <c r="D1" s="79"/>
    </row>
    <row r="2" ht="30" customHeight="1" spans="1:4">
      <c r="A2" s="80" t="s">
        <v>752</v>
      </c>
      <c r="B2" s="80"/>
      <c r="C2" s="80"/>
      <c r="D2" s="80"/>
    </row>
    <row r="3" ht="28.5" customHeight="1" spans="1:4">
      <c r="A3" s="81"/>
      <c r="B3" s="82"/>
      <c r="C3" s="82"/>
      <c r="D3" s="83" t="s">
        <v>2</v>
      </c>
    </row>
    <row r="4" s="74" customFormat="1" ht="33" customHeight="1" spans="1:4">
      <c r="A4" s="84" t="s">
        <v>529</v>
      </c>
      <c r="B4" s="84" t="s">
        <v>8</v>
      </c>
      <c r="C4" s="84" t="s">
        <v>10</v>
      </c>
      <c r="D4" s="84" t="s">
        <v>739</v>
      </c>
    </row>
    <row r="5" s="75" customFormat="1" ht="35" customHeight="1" spans="1:4">
      <c r="A5" s="85" t="s">
        <v>753</v>
      </c>
      <c r="B5" s="86">
        <f>SUM(B6:B9)</f>
        <v>5333</v>
      </c>
      <c r="C5" s="86">
        <f>SUM(C6:C10)</f>
        <v>5496</v>
      </c>
      <c r="D5" s="87">
        <f>C5/B5*100</f>
        <v>103.056441027564</v>
      </c>
    </row>
    <row r="6" ht="35" customHeight="1" spans="1:4">
      <c r="A6" s="88" t="s">
        <v>754</v>
      </c>
      <c r="B6" s="89">
        <v>4930</v>
      </c>
      <c r="C6" s="89">
        <v>5094</v>
      </c>
      <c r="D6" s="90">
        <f>C6/B6*100</f>
        <v>103.326572008114</v>
      </c>
    </row>
    <row r="7" ht="35" customHeight="1" spans="1:4">
      <c r="A7" s="88" t="s">
        <v>755</v>
      </c>
      <c r="B7" s="89">
        <v>323</v>
      </c>
      <c r="C7" s="89">
        <v>325</v>
      </c>
      <c r="D7" s="90">
        <f t="shared" ref="D7:D8" si="0">C7/B7*100</f>
        <v>100.61919504644</v>
      </c>
    </row>
    <row r="8" ht="35" customHeight="1" spans="1:4">
      <c r="A8" s="88" t="s">
        <v>756</v>
      </c>
      <c r="B8" s="89">
        <v>80</v>
      </c>
      <c r="C8" s="89">
        <v>71</v>
      </c>
      <c r="D8" s="90">
        <f t="shared" si="0"/>
        <v>88.75</v>
      </c>
    </row>
    <row r="9" ht="35" customHeight="1" spans="1:4">
      <c r="A9" s="88" t="s">
        <v>757</v>
      </c>
      <c r="B9" s="89"/>
      <c r="C9" s="89"/>
      <c r="D9" s="90"/>
    </row>
    <row r="10" ht="35" customHeight="1" spans="1:4">
      <c r="A10" s="88" t="s">
        <v>758</v>
      </c>
      <c r="B10" s="89"/>
      <c r="C10" s="89">
        <v>6</v>
      </c>
      <c r="D10" s="90"/>
    </row>
    <row r="11" s="75" customFormat="1" ht="35" customHeight="1" spans="1:4">
      <c r="A11" s="85" t="s">
        <v>759</v>
      </c>
      <c r="B11" s="86">
        <f>B12+B13</f>
        <v>18696</v>
      </c>
      <c r="C11" s="86">
        <f>C12+C13+C14</f>
        <v>19774</v>
      </c>
      <c r="D11" s="87">
        <f>C11/B11*100</f>
        <v>105.76593923834</v>
      </c>
    </row>
    <row r="12" ht="35" customHeight="1" spans="1:4">
      <c r="A12" s="88" t="s">
        <v>760</v>
      </c>
      <c r="B12" s="89">
        <v>18606</v>
      </c>
      <c r="C12" s="89">
        <v>19766</v>
      </c>
      <c r="D12" s="90">
        <f>C12/B12*100</f>
        <v>106.23454799527</v>
      </c>
    </row>
    <row r="13" ht="35" customHeight="1" spans="1:4">
      <c r="A13" s="88" t="s">
        <v>761</v>
      </c>
      <c r="B13" s="89">
        <v>90</v>
      </c>
      <c r="C13" s="89"/>
      <c r="D13" s="90">
        <f t="shared" ref="D13" si="1">C13/B13*100</f>
        <v>0</v>
      </c>
    </row>
    <row r="14" ht="35" customHeight="1" spans="1:4">
      <c r="A14" s="88" t="s">
        <v>758</v>
      </c>
      <c r="B14" s="89"/>
      <c r="C14" s="89">
        <v>8</v>
      </c>
      <c r="D14" s="90"/>
    </row>
    <row r="15" s="75" customFormat="1" ht="35" customHeight="1" spans="1:4">
      <c r="A15" s="91" t="s">
        <v>651</v>
      </c>
      <c r="B15" s="92">
        <f>B5+B11</f>
        <v>24029</v>
      </c>
      <c r="C15" s="92">
        <f>C5+C11</f>
        <v>25270</v>
      </c>
      <c r="D15" s="93">
        <f>C15/B15*100</f>
        <v>105.16459278372</v>
      </c>
    </row>
    <row r="16" s="75" customFormat="1" ht="35" customHeight="1" spans="1:4">
      <c r="A16" s="94" t="s">
        <v>762</v>
      </c>
      <c r="B16" s="92">
        <f>SUM(B17:B18)</f>
        <v>33442</v>
      </c>
      <c r="C16" s="92">
        <f>SUM(C17:C18)</f>
        <v>32976</v>
      </c>
      <c r="D16" s="93">
        <f>C16/B16*100</f>
        <v>98.6065426708929</v>
      </c>
    </row>
    <row r="17" ht="35" customHeight="1" spans="1:4">
      <c r="A17" s="88" t="s">
        <v>749</v>
      </c>
      <c r="B17" s="89">
        <v>19881</v>
      </c>
      <c r="C17" s="89">
        <v>19022</v>
      </c>
      <c r="D17" s="95">
        <f>C17/B17*100</f>
        <v>95.6792917861275</v>
      </c>
    </row>
    <row r="18" ht="35" customHeight="1" spans="1:4">
      <c r="A18" s="88" t="s">
        <v>763</v>
      </c>
      <c r="B18" s="89">
        <v>13561</v>
      </c>
      <c r="C18" s="89">
        <v>13954</v>
      </c>
      <c r="D18" s="95">
        <f>C18/B18*100</f>
        <v>102.898016370474</v>
      </c>
    </row>
    <row r="19" s="76" customFormat="1" ht="35" customHeight="1" spans="1:4">
      <c r="A19" s="91" t="s">
        <v>541</v>
      </c>
      <c r="B19" s="92">
        <f>B15+B16</f>
        <v>57471</v>
      </c>
      <c r="C19" s="92">
        <f>C15+C16</f>
        <v>58246</v>
      </c>
      <c r="D19" s="93">
        <f>C19/B19*100</f>
        <v>101.348506203129</v>
      </c>
    </row>
    <row r="20" spans="4:4">
      <c r="D20" s="96"/>
    </row>
    <row r="86" ht="240" spans="3:3">
      <c r="C86" s="97" t="s">
        <v>695</v>
      </c>
    </row>
  </sheetData>
  <mergeCells count="2">
    <mergeCell ref="A2:D2"/>
    <mergeCell ref="B3:C3"/>
  </mergeCells>
  <printOptions horizontalCentered="1"/>
  <pageMargins left="0.550694444444444" right="0.786805555555556" top="0.984027777777778" bottom="0.984027777777778" header="0.511805555555556" footer="0.786805555555556"/>
  <pageSetup paperSize="9" orientation="portrait" horizontalDpi="600"/>
  <headerFooter alignWithMargins="0">
    <oddFooter>&amp;L&amp;"-"&amp;14  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28"/>
  <sheetViews>
    <sheetView workbookViewId="0">
      <selection activeCell="J8" sqref="J8"/>
    </sheetView>
  </sheetViews>
  <sheetFormatPr defaultColWidth="9" defaultRowHeight="13.5" outlineLevelCol="6"/>
  <cols>
    <col min="1" max="1" width="31.5083333333333" style="33" customWidth="1"/>
    <col min="2" max="2" width="10.6333333333333" style="34" customWidth="1"/>
    <col min="3" max="3" width="8.74166666666667" style="34" customWidth="1"/>
    <col min="4" max="4" width="10.6333333333333" style="34" customWidth="1"/>
    <col min="5" max="5" width="9.95833333333333" style="34" customWidth="1"/>
    <col min="6" max="6" width="10.1833333333333" style="34" customWidth="1"/>
    <col min="7" max="7" width="7.13333333333333" style="34" customWidth="1"/>
    <col min="8" max="16384" width="9" style="34"/>
  </cols>
  <sheetData>
    <row r="1" ht="19.5" customHeight="1" spans="1:1">
      <c r="A1" s="7" t="s">
        <v>764</v>
      </c>
    </row>
    <row r="2" ht="36.75" customHeight="1" spans="1:7">
      <c r="A2" s="65" t="s">
        <v>765</v>
      </c>
      <c r="B2" s="65"/>
      <c r="C2" s="65"/>
      <c r="D2" s="65"/>
      <c r="E2" s="65"/>
      <c r="F2" s="65"/>
      <c r="G2" s="65"/>
    </row>
    <row r="3" ht="26.25" customHeight="1" spans="1:7">
      <c r="A3" s="66"/>
      <c r="B3" s="67"/>
      <c r="C3" s="67"/>
      <c r="D3" s="67"/>
      <c r="E3" s="67"/>
      <c r="F3" s="68" t="s">
        <v>2</v>
      </c>
      <c r="G3" s="68"/>
    </row>
    <row r="4" s="31" customFormat="1" ht="45.75" customHeight="1" spans="1:7">
      <c r="A4" s="39" t="s">
        <v>470</v>
      </c>
      <c r="B4" s="39" t="s">
        <v>766</v>
      </c>
      <c r="C4" s="39" t="s">
        <v>767</v>
      </c>
      <c r="D4" s="39" t="s">
        <v>768</v>
      </c>
      <c r="E4" s="39" t="s">
        <v>769</v>
      </c>
      <c r="F4" s="39" t="s">
        <v>770</v>
      </c>
      <c r="G4" s="39" t="s">
        <v>585</v>
      </c>
    </row>
    <row r="5" ht="24.5" customHeight="1" spans="1:7">
      <c r="A5" s="69" t="s">
        <v>11</v>
      </c>
      <c r="B5" s="62">
        <f>SUM(B6:B20)</f>
        <v>10000</v>
      </c>
      <c r="C5" s="62">
        <f>SUM(C6:C20)</f>
        <v>4907</v>
      </c>
      <c r="D5" s="62">
        <f>SUM(D6:D20)</f>
        <v>5364</v>
      </c>
      <c r="E5" s="46">
        <f t="shared" ref="E5:E19" si="0">(C5/B5)*100</f>
        <v>49.07</v>
      </c>
      <c r="F5" s="46">
        <f t="shared" ref="F5:F6" si="1">(C5-D5)/D5*100</f>
        <v>-8.51976137211036</v>
      </c>
      <c r="G5" s="70"/>
    </row>
    <row r="6" ht="24.5" customHeight="1" spans="1:7">
      <c r="A6" s="40" t="s">
        <v>12</v>
      </c>
      <c r="B6" s="58">
        <v>4030</v>
      </c>
      <c r="C6" s="58">
        <v>2070</v>
      </c>
      <c r="D6" s="58">
        <v>1901</v>
      </c>
      <c r="E6" s="42">
        <f t="shared" si="0"/>
        <v>51.3647642679901</v>
      </c>
      <c r="F6" s="42">
        <f t="shared" si="1"/>
        <v>8.89005786428196</v>
      </c>
      <c r="G6" s="70"/>
    </row>
    <row r="7" ht="24.5" customHeight="1" spans="1:7">
      <c r="A7" s="40" t="s">
        <v>771</v>
      </c>
      <c r="B7" s="58">
        <v>450</v>
      </c>
      <c r="C7" s="58">
        <v>133</v>
      </c>
      <c r="D7" s="58">
        <v>252</v>
      </c>
      <c r="E7" s="42">
        <f t="shared" si="0"/>
        <v>29.5555555555556</v>
      </c>
      <c r="F7" s="42">
        <f t="shared" ref="F7:F19" si="2">(C7-D7)/D7*100</f>
        <v>-47.2222222222222</v>
      </c>
      <c r="G7" s="70"/>
    </row>
    <row r="8" ht="24.5" customHeight="1" spans="1:7">
      <c r="A8" s="40" t="s">
        <v>772</v>
      </c>
      <c r="B8" s="58">
        <v>150</v>
      </c>
      <c r="C8" s="58">
        <v>62</v>
      </c>
      <c r="D8" s="58">
        <v>88</v>
      </c>
      <c r="E8" s="42">
        <f t="shared" si="0"/>
        <v>41.3333333333333</v>
      </c>
      <c r="F8" s="42">
        <f t="shared" si="2"/>
        <v>-29.5454545454545</v>
      </c>
      <c r="G8" s="70"/>
    </row>
    <row r="9" ht="24.5" customHeight="1" spans="1:7">
      <c r="A9" s="40" t="s">
        <v>773</v>
      </c>
      <c r="B9" s="71">
        <v>450</v>
      </c>
      <c r="C9" s="58">
        <v>207</v>
      </c>
      <c r="D9" s="58">
        <v>228</v>
      </c>
      <c r="E9" s="42">
        <f t="shared" si="0"/>
        <v>46</v>
      </c>
      <c r="F9" s="42">
        <f t="shared" si="2"/>
        <v>-9.21052631578947</v>
      </c>
      <c r="G9" s="70"/>
    </row>
    <row r="10" ht="24.5" customHeight="1" spans="1:7">
      <c r="A10" s="40" t="s">
        <v>774</v>
      </c>
      <c r="B10" s="71">
        <v>600</v>
      </c>
      <c r="C10" s="58">
        <v>316</v>
      </c>
      <c r="D10" s="58">
        <v>330</v>
      </c>
      <c r="E10" s="42">
        <f t="shared" si="0"/>
        <v>52.6666666666667</v>
      </c>
      <c r="F10" s="42">
        <f t="shared" si="2"/>
        <v>-4.24242424242424</v>
      </c>
      <c r="G10" s="70"/>
    </row>
    <row r="11" ht="24.5" customHeight="1" spans="1:7">
      <c r="A11" s="40" t="s">
        <v>775</v>
      </c>
      <c r="B11" s="71">
        <v>555</v>
      </c>
      <c r="C11" s="58">
        <v>272</v>
      </c>
      <c r="D11" s="58">
        <v>242</v>
      </c>
      <c r="E11" s="42">
        <f t="shared" si="0"/>
        <v>49.009009009009</v>
      </c>
      <c r="F11" s="42">
        <f t="shared" si="2"/>
        <v>12.396694214876</v>
      </c>
      <c r="G11" s="70"/>
    </row>
    <row r="12" ht="24.5" customHeight="1" spans="1:7">
      <c r="A12" s="40" t="s">
        <v>776</v>
      </c>
      <c r="B12" s="71">
        <v>160</v>
      </c>
      <c r="C12" s="58">
        <v>83</v>
      </c>
      <c r="D12" s="58">
        <v>86</v>
      </c>
      <c r="E12" s="42">
        <f t="shared" si="0"/>
        <v>51.875</v>
      </c>
      <c r="F12" s="42">
        <f t="shared" si="2"/>
        <v>-3.48837209302326</v>
      </c>
      <c r="G12" s="70"/>
    </row>
    <row r="13" ht="24.5" customHeight="1" spans="1:7">
      <c r="A13" s="40" t="s">
        <v>777</v>
      </c>
      <c r="B13" s="71">
        <v>400</v>
      </c>
      <c r="C13" s="58">
        <v>222</v>
      </c>
      <c r="D13" s="58">
        <v>182</v>
      </c>
      <c r="E13" s="42">
        <f t="shared" si="0"/>
        <v>55.5</v>
      </c>
      <c r="F13" s="42">
        <f t="shared" si="2"/>
        <v>21.978021978022</v>
      </c>
      <c r="G13" s="70"/>
    </row>
    <row r="14" ht="24.5" customHeight="1" spans="1:7">
      <c r="A14" s="40" t="s">
        <v>778</v>
      </c>
      <c r="B14" s="71">
        <v>800</v>
      </c>
      <c r="C14" s="58">
        <v>514</v>
      </c>
      <c r="D14" s="58">
        <v>609</v>
      </c>
      <c r="E14" s="42">
        <f t="shared" si="0"/>
        <v>64.25</v>
      </c>
      <c r="F14" s="42">
        <f t="shared" si="2"/>
        <v>-15.5993431855501</v>
      </c>
      <c r="G14" s="70"/>
    </row>
    <row r="15" ht="24.5" customHeight="1" spans="1:7">
      <c r="A15" s="40" t="s">
        <v>779</v>
      </c>
      <c r="B15" s="71">
        <v>500</v>
      </c>
      <c r="C15" s="58">
        <v>290</v>
      </c>
      <c r="D15" s="58">
        <v>262</v>
      </c>
      <c r="E15" s="42">
        <f t="shared" si="0"/>
        <v>58</v>
      </c>
      <c r="F15" s="42">
        <f t="shared" si="2"/>
        <v>10.6870229007634</v>
      </c>
      <c r="G15" s="70"/>
    </row>
    <row r="16" ht="24.5" customHeight="1" spans="1:7">
      <c r="A16" s="40" t="s">
        <v>780</v>
      </c>
      <c r="B16" s="71">
        <v>500</v>
      </c>
      <c r="C16" s="58">
        <v>45</v>
      </c>
      <c r="D16" s="58">
        <v>398</v>
      </c>
      <c r="E16" s="42">
        <f t="shared" si="0"/>
        <v>9</v>
      </c>
      <c r="F16" s="42">
        <f t="shared" si="2"/>
        <v>-88.6934673366834</v>
      </c>
      <c r="G16" s="70"/>
    </row>
    <row r="17" ht="24.5" customHeight="1" spans="1:7">
      <c r="A17" s="40" t="s">
        <v>781</v>
      </c>
      <c r="B17" s="71">
        <v>1100</v>
      </c>
      <c r="C17" s="58">
        <v>692</v>
      </c>
      <c r="D17" s="58">
        <v>780</v>
      </c>
      <c r="E17" s="42">
        <f t="shared" si="0"/>
        <v>62.9090909090909</v>
      </c>
      <c r="F17" s="42">
        <f t="shared" si="2"/>
        <v>-11.2820512820513</v>
      </c>
      <c r="G17" s="70"/>
    </row>
    <row r="18" ht="24.5" customHeight="1" spans="1:7">
      <c r="A18" s="40" t="s">
        <v>782</v>
      </c>
      <c r="B18" s="71">
        <v>300</v>
      </c>
      <c r="C18" s="58"/>
      <c r="D18" s="58"/>
      <c r="E18" s="42"/>
      <c r="F18" s="42"/>
      <c r="G18" s="70"/>
    </row>
    <row r="19" ht="24.5" customHeight="1" spans="1:7">
      <c r="A19" s="40" t="s">
        <v>25</v>
      </c>
      <c r="B19" s="71">
        <v>5</v>
      </c>
      <c r="C19" s="58">
        <v>1</v>
      </c>
      <c r="D19" s="58">
        <v>6</v>
      </c>
      <c r="E19" s="42">
        <f t="shared" si="0"/>
        <v>20</v>
      </c>
      <c r="F19" s="42">
        <f t="shared" si="2"/>
        <v>-83.3333333333333</v>
      </c>
      <c r="G19" s="70"/>
    </row>
    <row r="20" ht="24.5" customHeight="1" spans="1:7">
      <c r="A20" s="40" t="s">
        <v>783</v>
      </c>
      <c r="B20" s="58"/>
      <c r="C20" s="58"/>
      <c r="D20" s="58"/>
      <c r="E20" s="46"/>
      <c r="F20" s="42"/>
      <c r="G20" s="70"/>
    </row>
    <row r="21" ht="24.5" customHeight="1" spans="1:7">
      <c r="A21" s="69" t="s">
        <v>26</v>
      </c>
      <c r="B21" s="62">
        <f>SUM(B22:B27)</f>
        <v>2000</v>
      </c>
      <c r="C21" s="62">
        <f>SUM(C22:C27)</f>
        <v>2702</v>
      </c>
      <c r="D21" s="62">
        <f>SUM(D22:D27)</f>
        <v>2062</v>
      </c>
      <c r="E21" s="46">
        <f>(C21/B21)*100</f>
        <v>135.1</v>
      </c>
      <c r="F21" s="46">
        <f>(C21-D21)/D21*100</f>
        <v>31.0378273520854</v>
      </c>
      <c r="G21" s="70"/>
    </row>
    <row r="22" ht="24.5" customHeight="1" spans="1:7">
      <c r="A22" s="40" t="s">
        <v>27</v>
      </c>
      <c r="B22" s="58">
        <v>750</v>
      </c>
      <c r="C22" s="58">
        <v>301</v>
      </c>
      <c r="D22" s="58">
        <v>463</v>
      </c>
      <c r="E22" s="42">
        <f t="shared" ref="E22:E25" si="3">(C22/B22)*100</f>
        <v>40.1333333333333</v>
      </c>
      <c r="F22" s="42">
        <f>(C22-D22)/D22*100</f>
        <v>-34.9892008639309</v>
      </c>
      <c r="G22" s="70"/>
    </row>
    <row r="23" ht="24.5" customHeight="1" spans="1:7">
      <c r="A23" s="40" t="s">
        <v>28</v>
      </c>
      <c r="B23" s="58">
        <v>500</v>
      </c>
      <c r="C23" s="58">
        <v>954</v>
      </c>
      <c r="D23" s="58">
        <v>144</v>
      </c>
      <c r="E23" s="42">
        <f t="shared" si="3"/>
        <v>190.8</v>
      </c>
      <c r="F23" s="42">
        <f t="shared" ref="F23:F26" si="4">(C23-D23)/D23*100</f>
        <v>562.5</v>
      </c>
      <c r="G23" s="70"/>
    </row>
    <row r="24" ht="24.5" customHeight="1" spans="1:7">
      <c r="A24" s="40" t="s">
        <v>29</v>
      </c>
      <c r="B24" s="58">
        <v>485</v>
      </c>
      <c r="C24" s="58">
        <v>530</v>
      </c>
      <c r="D24" s="58">
        <v>613</v>
      </c>
      <c r="E24" s="42">
        <f t="shared" si="3"/>
        <v>109.278350515464</v>
      </c>
      <c r="F24" s="42">
        <f t="shared" si="4"/>
        <v>-13.5399673735726</v>
      </c>
      <c r="G24" s="70"/>
    </row>
    <row r="25" ht="24.5" customHeight="1" spans="1:7">
      <c r="A25" s="40" t="s">
        <v>784</v>
      </c>
      <c r="B25" s="58">
        <v>265</v>
      </c>
      <c r="C25" s="58">
        <v>345</v>
      </c>
      <c r="D25" s="58">
        <v>394</v>
      </c>
      <c r="E25" s="42">
        <f t="shared" si="3"/>
        <v>130.188679245283</v>
      </c>
      <c r="F25" s="42">
        <f t="shared" si="4"/>
        <v>-12.4365482233503</v>
      </c>
      <c r="G25" s="70"/>
    </row>
    <row r="26" ht="24.5" customHeight="1" spans="1:7">
      <c r="A26" s="40" t="s">
        <v>31</v>
      </c>
      <c r="B26" s="58"/>
      <c r="C26" s="58">
        <v>572</v>
      </c>
      <c r="D26" s="58">
        <v>448</v>
      </c>
      <c r="E26" s="42"/>
      <c r="F26" s="42">
        <f t="shared" si="4"/>
        <v>27.6785714285714</v>
      </c>
      <c r="G26" s="70"/>
    </row>
    <row r="27" ht="24.5" customHeight="1" spans="1:7">
      <c r="A27" s="40" t="s">
        <v>785</v>
      </c>
      <c r="B27" s="58"/>
      <c r="C27" s="58"/>
      <c r="D27" s="58"/>
      <c r="E27" s="42"/>
      <c r="F27" s="42"/>
      <c r="G27" s="70"/>
    </row>
    <row r="28" s="32" customFormat="1" ht="24.5" customHeight="1" spans="1:7">
      <c r="A28" s="44" t="s">
        <v>786</v>
      </c>
      <c r="B28" s="62">
        <f>B5+B21</f>
        <v>12000</v>
      </c>
      <c r="C28" s="62">
        <f t="shared" ref="C28:D28" si="5">C5+C21</f>
        <v>7609</v>
      </c>
      <c r="D28" s="62">
        <f t="shared" si="5"/>
        <v>7426</v>
      </c>
      <c r="E28" s="46">
        <f>(C28/B28)*100</f>
        <v>63.4083333333333</v>
      </c>
      <c r="F28" s="46">
        <f>(C28-D28)/D28*100</f>
        <v>2.46431457042823</v>
      </c>
      <c r="G28" s="44"/>
    </row>
  </sheetData>
  <mergeCells count="2">
    <mergeCell ref="A2:G2"/>
    <mergeCell ref="F3:G3"/>
  </mergeCells>
  <printOptions horizontalCentered="1"/>
  <pageMargins left="0.786805555555556" right="0.590277777777778" top="0.786805555555556" bottom="0.786805555555556" header="0.511805555555556" footer="0.590277777777778"/>
  <pageSetup paperSize="9" orientation="portrait" horizontalDpi="600"/>
  <headerFooter alignWithMargins="0">
    <oddFooter>&amp;R&amp;"-"&amp;14  - &amp;P - 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29"/>
  <sheetViews>
    <sheetView topLeftCell="A3" workbookViewId="0">
      <selection activeCell="A5" sqref="$A5:$XFD29"/>
    </sheetView>
  </sheetViews>
  <sheetFormatPr defaultColWidth="9" defaultRowHeight="13.5" outlineLevelCol="6"/>
  <cols>
    <col min="1" max="1" width="35.6083333333333" style="34" customWidth="1"/>
    <col min="2" max="4" width="16.1333333333333" style="34" customWidth="1"/>
    <col min="5" max="6" width="16.1333333333333" style="72" customWidth="1"/>
    <col min="7" max="7" width="16.3833333333333" style="34" customWidth="1"/>
    <col min="8" max="16384" width="9" style="34"/>
  </cols>
  <sheetData>
    <row r="1" ht="19.5" customHeight="1" spans="1:1">
      <c r="A1" s="7" t="s">
        <v>787</v>
      </c>
    </row>
    <row r="2" ht="27" spans="1:7">
      <c r="A2" s="54" t="s">
        <v>788</v>
      </c>
      <c r="B2" s="54"/>
      <c r="C2" s="54"/>
      <c r="D2" s="54"/>
      <c r="E2" s="73"/>
      <c r="F2" s="73"/>
      <c r="G2" s="54"/>
    </row>
    <row r="3" ht="15" customHeight="1" spans="1:7">
      <c r="A3" s="54"/>
      <c r="B3" s="54"/>
      <c r="C3" s="54"/>
      <c r="D3" s="54"/>
      <c r="E3" s="73"/>
      <c r="F3" s="73"/>
      <c r="G3" s="49" t="s">
        <v>2</v>
      </c>
    </row>
    <row r="4" s="53" customFormat="1" ht="33" customHeight="1" spans="1:7">
      <c r="A4" s="55" t="s">
        <v>470</v>
      </c>
      <c r="B4" s="55" t="s">
        <v>766</v>
      </c>
      <c r="C4" s="55" t="s">
        <v>789</v>
      </c>
      <c r="D4" s="55" t="s">
        <v>768</v>
      </c>
      <c r="E4" s="56" t="s">
        <v>790</v>
      </c>
      <c r="F4" s="56" t="s">
        <v>791</v>
      </c>
      <c r="G4" s="55" t="s">
        <v>585</v>
      </c>
    </row>
    <row r="5" ht="15.25" customHeight="1" spans="1:7">
      <c r="A5" s="57" t="s">
        <v>39</v>
      </c>
      <c r="B5" s="58">
        <v>21765</v>
      </c>
      <c r="C5" s="58">
        <v>13683</v>
      </c>
      <c r="D5" s="58">
        <v>17728</v>
      </c>
      <c r="E5" s="59">
        <f>C5/B5*100</f>
        <v>62.8669882839421</v>
      </c>
      <c r="F5" s="59">
        <f>(C5-D5)/D5*100</f>
        <v>-22.8170126353791</v>
      </c>
      <c r="G5" s="60"/>
    </row>
    <row r="6" ht="15.25" customHeight="1" spans="1:7">
      <c r="A6" s="57" t="s">
        <v>40</v>
      </c>
      <c r="B6" s="58"/>
      <c r="C6" s="58"/>
      <c r="D6" s="58"/>
      <c r="E6" s="59"/>
      <c r="F6" s="59"/>
      <c r="G6" s="60"/>
    </row>
    <row r="7" ht="15.25" customHeight="1" spans="1:7">
      <c r="A7" s="57" t="s">
        <v>41</v>
      </c>
      <c r="B7" s="58"/>
      <c r="C7" s="58"/>
      <c r="D7" s="58"/>
      <c r="E7" s="59"/>
      <c r="F7" s="59"/>
      <c r="G7" s="60"/>
    </row>
    <row r="8" ht="15.25" customHeight="1" spans="1:7">
      <c r="A8" s="57" t="s">
        <v>42</v>
      </c>
      <c r="B8" s="58">
        <v>8145</v>
      </c>
      <c r="C8" s="58">
        <v>5041</v>
      </c>
      <c r="D8" s="58">
        <v>4548</v>
      </c>
      <c r="E8" s="59">
        <f t="shared" ref="E8:E29" si="0">C8/B8*100</f>
        <v>61.890730509515</v>
      </c>
      <c r="F8" s="59">
        <f t="shared" ref="F8:F29" si="1">(C8-D8)/D8*100</f>
        <v>10.8399296394019</v>
      </c>
      <c r="G8" s="60"/>
    </row>
    <row r="9" ht="15.25" customHeight="1" spans="1:7">
      <c r="A9" s="57" t="s">
        <v>43</v>
      </c>
      <c r="B9" s="58">
        <v>33676</v>
      </c>
      <c r="C9" s="58">
        <v>16538</v>
      </c>
      <c r="D9" s="58">
        <v>16532</v>
      </c>
      <c r="E9" s="59">
        <f t="shared" si="0"/>
        <v>49.1091578572277</v>
      </c>
      <c r="F9" s="59">
        <f t="shared" si="1"/>
        <v>0.0362932494556013</v>
      </c>
      <c r="G9" s="60"/>
    </row>
    <row r="10" ht="15.25" customHeight="1" spans="1:7">
      <c r="A10" s="57" t="s">
        <v>44</v>
      </c>
      <c r="B10" s="58">
        <v>146</v>
      </c>
      <c r="C10" s="58">
        <v>131</v>
      </c>
      <c r="D10" s="58">
        <v>56</v>
      </c>
      <c r="E10" s="59">
        <f t="shared" si="0"/>
        <v>89.7260273972603</v>
      </c>
      <c r="F10" s="59">
        <f t="shared" si="1"/>
        <v>133.928571428571</v>
      </c>
      <c r="G10" s="60"/>
    </row>
    <row r="11" ht="15.25" customHeight="1" spans="1:7">
      <c r="A11" s="57" t="s">
        <v>45</v>
      </c>
      <c r="B11" s="58">
        <v>2215</v>
      </c>
      <c r="C11" s="58">
        <v>1465</v>
      </c>
      <c r="D11" s="58">
        <v>2895</v>
      </c>
      <c r="E11" s="59">
        <f t="shared" si="0"/>
        <v>66.1399548532731</v>
      </c>
      <c r="F11" s="59">
        <f t="shared" si="1"/>
        <v>-49.3955094991364</v>
      </c>
      <c r="G11" s="60"/>
    </row>
    <row r="12" ht="15.25" customHeight="1" spans="1:7">
      <c r="A12" s="57" t="s">
        <v>46</v>
      </c>
      <c r="B12" s="58">
        <v>36846</v>
      </c>
      <c r="C12" s="58">
        <v>27899</v>
      </c>
      <c r="D12" s="58">
        <v>28886</v>
      </c>
      <c r="E12" s="59">
        <f t="shared" si="0"/>
        <v>75.7178526841448</v>
      </c>
      <c r="F12" s="59">
        <f t="shared" si="1"/>
        <v>-3.41688014955342</v>
      </c>
      <c r="G12" s="60"/>
    </row>
    <row r="13" ht="15.25" customHeight="1" spans="1:7">
      <c r="A13" s="57" t="s">
        <v>47</v>
      </c>
      <c r="B13" s="58">
        <v>28404</v>
      </c>
      <c r="C13" s="58">
        <v>26164</v>
      </c>
      <c r="D13" s="58">
        <v>18598</v>
      </c>
      <c r="E13" s="59">
        <f t="shared" si="0"/>
        <v>92.1137867905929</v>
      </c>
      <c r="F13" s="59">
        <f t="shared" si="1"/>
        <v>40.6817937412625</v>
      </c>
      <c r="G13" s="60"/>
    </row>
    <row r="14" ht="15.25" customHeight="1" spans="1:7">
      <c r="A14" s="57" t="s">
        <v>48</v>
      </c>
      <c r="B14" s="58">
        <v>8368</v>
      </c>
      <c r="C14" s="58">
        <v>2236</v>
      </c>
      <c r="D14" s="58">
        <v>4063</v>
      </c>
      <c r="E14" s="59">
        <f t="shared" si="0"/>
        <v>26.7208413001912</v>
      </c>
      <c r="F14" s="59">
        <f t="shared" si="1"/>
        <v>-44.9667733202067</v>
      </c>
      <c r="G14" s="60"/>
    </row>
    <row r="15" ht="15.25" customHeight="1" spans="1:7">
      <c r="A15" s="57" t="s">
        <v>49</v>
      </c>
      <c r="B15" s="58">
        <v>6464</v>
      </c>
      <c r="C15" s="58">
        <v>10780</v>
      </c>
      <c r="D15" s="58">
        <v>10903</v>
      </c>
      <c r="E15" s="59">
        <f t="shared" si="0"/>
        <v>166.769801980198</v>
      </c>
      <c r="F15" s="59">
        <f t="shared" si="1"/>
        <v>-1.12812987251215</v>
      </c>
      <c r="G15" s="60"/>
    </row>
    <row r="16" ht="15.25" customHeight="1" spans="1:7">
      <c r="A16" s="57" t="s">
        <v>50</v>
      </c>
      <c r="B16" s="58">
        <v>45615</v>
      </c>
      <c r="C16" s="58">
        <v>25034</v>
      </c>
      <c r="D16" s="58">
        <v>26097</v>
      </c>
      <c r="E16" s="59">
        <f t="shared" si="0"/>
        <v>54.881069823523</v>
      </c>
      <c r="F16" s="59">
        <f t="shared" si="1"/>
        <v>-4.07326512625972</v>
      </c>
      <c r="G16" s="60"/>
    </row>
    <row r="17" ht="15.25" customHeight="1" spans="1:7">
      <c r="A17" s="57" t="s">
        <v>51</v>
      </c>
      <c r="B17" s="58">
        <v>7407</v>
      </c>
      <c r="C17" s="58">
        <v>6435</v>
      </c>
      <c r="D17" s="58">
        <v>3833</v>
      </c>
      <c r="E17" s="59">
        <f t="shared" si="0"/>
        <v>86.8772782503038</v>
      </c>
      <c r="F17" s="59">
        <f t="shared" si="1"/>
        <v>67.8841638403339</v>
      </c>
      <c r="G17" s="60"/>
    </row>
    <row r="18" ht="15.25" customHeight="1" spans="1:7">
      <c r="A18" s="57" t="s">
        <v>52</v>
      </c>
      <c r="B18" s="58">
        <v>2000</v>
      </c>
      <c r="C18" s="58">
        <v>463</v>
      </c>
      <c r="D18" s="58"/>
      <c r="E18" s="59">
        <f t="shared" si="0"/>
        <v>23.15</v>
      </c>
      <c r="F18" s="59"/>
      <c r="G18" s="60"/>
    </row>
    <row r="19" ht="15.25" customHeight="1" spans="1:7">
      <c r="A19" s="57" t="s">
        <v>53</v>
      </c>
      <c r="B19" s="58">
        <v>1850</v>
      </c>
      <c r="C19" s="58">
        <v>5</v>
      </c>
      <c r="D19" s="58"/>
      <c r="E19" s="59">
        <f t="shared" si="0"/>
        <v>0.27027027027027</v>
      </c>
      <c r="F19" s="59"/>
      <c r="G19" s="60"/>
    </row>
    <row r="20" ht="15.25" customHeight="1" spans="1:7">
      <c r="A20" s="57" t="s">
        <v>54</v>
      </c>
      <c r="B20" s="58"/>
      <c r="C20" s="58">
        <v>6</v>
      </c>
      <c r="D20" s="58">
        <v>110</v>
      </c>
      <c r="E20" s="59"/>
      <c r="F20" s="59">
        <f t="shared" si="1"/>
        <v>-94.5454545454545</v>
      </c>
      <c r="G20" s="60"/>
    </row>
    <row r="21" ht="15.25" customHeight="1" spans="1:7">
      <c r="A21" s="61" t="s">
        <v>55</v>
      </c>
      <c r="B21" s="58"/>
      <c r="C21" s="58"/>
      <c r="D21" s="58"/>
      <c r="E21" s="59"/>
      <c r="F21" s="59"/>
      <c r="G21" s="60"/>
    </row>
    <row r="22" ht="15.25" customHeight="1" spans="1:7">
      <c r="A22" s="61" t="s">
        <v>56</v>
      </c>
      <c r="B22" s="58">
        <v>712</v>
      </c>
      <c r="C22" s="58">
        <v>440</v>
      </c>
      <c r="D22" s="58">
        <v>1342</v>
      </c>
      <c r="E22" s="59">
        <f t="shared" si="0"/>
        <v>61.7977528089888</v>
      </c>
      <c r="F22" s="59">
        <f t="shared" si="1"/>
        <v>-67.2131147540984</v>
      </c>
      <c r="G22" s="60"/>
    </row>
    <row r="23" ht="15.25" customHeight="1" spans="1:7">
      <c r="A23" s="61" t="s">
        <v>57</v>
      </c>
      <c r="B23" s="58">
        <v>2800</v>
      </c>
      <c r="C23" s="58">
        <v>1719</v>
      </c>
      <c r="D23" s="58">
        <v>1122</v>
      </c>
      <c r="E23" s="59">
        <f t="shared" si="0"/>
        <v>61.3928571428571</v>
      </c>
      <c r="F23" s="59">
        <f t="shared" si="1"/>
        <v>53.2085561497326</v>
      </c>
      <c r="G23" s="60"/>
    </row>
    <row r="24" ht="15.25" customHeight="1" spans="1:7">
      <c r="A24" s="61" t="s">
        <v>58</v>
      </c>
      <c r="B24" s="58">
        <v>208</v>
      </c>
      <c r="C24" s="58">
        <v>221</v>
      </c>
      <c r="D24" s="58">
        <v>131</v>
      </c>
      <c r="E24" s="59">
        <f t="shared" si="0"/>
        <v>106.25</v>
      </c>
      <c r="F24" s="59">
        <f t="shared" si="1"/>
        <v>68.7022900763359</v>
      </c>
      <c r="G24" s="60"/>
    </row>
    <row r="25" ht="15.25" customHeight="1" spans="1:7">
      <c r="A25" s="61" t="s">
        <v>59</v>
      </c>
      <c r="B25" s="58">
        <v>2738</v>
      </c>
      <c r="C25" s="58">
        <v>1224</v>
      </c>
      <c r="D25" s="58">
        <v>3438</v>
      </c>
      <c r="E25" s="59">
        <f t="shared" si="0"/>
        <v>44.7041636230825</v>
      </c>
      <c r="F25" s="59">
        <f t="shared" si="1"/>
        <v>-64.3979057591623</v>
      </c>
      <c r="G25" s="60"/>
    </row>
    <row r="26" ht="15.25" customHeight="1" spans="1:7">
      <c r="A26" s="61" t="s">
        <v>60</v>
      </c>
      <c r="B26" s="58">
        <v>2000</v>
      </c>
      <c r="C26" s="58">
        <v>245</v>
      </c>
      <c r="D26" s="58">
        <v>432</v>
      </c>
      <c r="E26" s="59">
        <f t="shared" si="0"/>
        <v>12.25</v>
      </c>
      <c r="F26" s="59">
        <f t="shared" si="1"/>
        <v>-43.287037037037</v>
      </c>
      <c r="G26" s="60"/>
    </row>
    <row r="27" ht="15.25" customHeight="1" spans="1:7">
      <c r="A27" s="61" t="s">
        <v>61</v>
      </c>
      <c r="B27" s="58">
        <v>2130</v>
      </c>
      <c r="C27" s="58">
        <v>1297</v>
      </c>
      <c r="D27" s="58">
        <v>93</v>
      </c>
      <c r="E27" s="59">
        <f t="shared" si="0"/>
        <v>60.8920187793427</v>
      </c>
      <c r="F27" s="59">
        <f t="shared" si="1"/>
        <v>1294.62365591398</v>
      </c>
      <c r="G27" s="60"/>
    </row>
    <row r="28" ht="15.25" customHeight="1" spans="1:7">
      <c r="A28" s="61" t="s">
        <v>62</v>
      </c>
      <c r="B28" s="58"/>
      <c r="C28" s="58">
        <v>2</v>
      </c>
      <c r="D28" s="58">
        <v>13</v>
      </c>
      <c r="E28" s="59"/>
      <c r="F28" s="59">
        <f t="shared" si="1"/>
        <v>-84.6153846153846</v>
      </c>
      <c r="G28" s="60"/>
    </row>
    <row r="29" s="32" customFormat="1" ht="15.25" customHeight="1" spans="1:7">
      <c r="A29" s="44" t="s">
        <v>792</v>
      </c>
      <c r="B29" s="62">
        <f>SUM(B5:B28)</f>
        <v>213489</v>
      </c>
      <c r="C29" s="62">
        <f>SUM(C5:C28)</f>
        <v>141028</v>
      </c>
      <c r="D29" s="62">
        <f>SUM(D5:D28)</f>
        <v>140820</v>
      </c>
      <c r="E29" s="63">
        <f>C29/B29*100</f>
        <v>66.0586728121824</v>
      </c>
      <c r="F29" s="63">
        <f t="shared" si="1"/>
        <v>0.147706291719926</v>
      </c>
      <c r="G29" s="64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&amp;"-"&amp;14 - &amp;P - 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28"/>
  <sheetViews>
    <sheetView zoomScale="85" zoomScaleNormal="85" workbookViewId="0">
      <selection activeCell="I28" sqref="I28"/>
    </sheetView>
  </sheetViews>
  <sheetFormatPr defaultColWidth="9" defaultRowHeight="13.5" outlineLevelCol="6"/>
  <cols>
    <col min="1" max="1" width="33.8916666666667" style="33" customWidth="1"/>
    <col min="2" max="2" width="9.99166666666667" style="34" customWidth="1"/>
    <col min="3" max="3" width="8.425" style="34" customWidth="1"/>
    <col min="4" max="6" width="9.99166666666667" style="34" customWidth="1"/>
    <col min="7" max="7" width="6.41666666666667" style="34" customWidth="1"/>
    <col min="8" max="16384" width="9" style="34"/>
  </cols>
  <sheetData>
    <row r="1" ht="20.25" customHeight="1" spans="1:1">
      <c r="A1" s="7" t="s">
        <v>793</v>
      </c>
    </row>
    <row r="2" ht="39" customHeight="1" spans="1:7">
      <c r="A2" s="65" t="s">
        <v>794</v>
      </c>
      <c r="B2" s="65"/>
      <c r="C2" s="65"/>
      <c r="D2" s="65"/>
      <c r="E2" s="65"/>
      <c r="F2" s="65"/>
      <c r="G2" s="65"/>
    </row>
    <row r="3" ht="26.25" customHeight="1" spans="1:7">
      <c r="A3" s="66"/>
      <c r="B3" s="67"/>
      <c r="C3" s="67"/>
      <c r="D3" s="67"/>
      <c r="E3" s="67"/>
      <c r="F3" s="68" t="s">
        <v>2</v>
      </c>
      <c r="G3" s="68"/>
    </row>
    <row r="4" ht="56.25" customHeight="1" spans="1:7">
      <c r="A4" s="39" t="s">
        <v>470</v>
      </c>
      <c r="B4" s="39" t="s">
        <v>766</v>
      </c>
      <c r="C4" s="39" t="s">
        <v>789</v>
      </c>
      <c r="D4" s="39" t="s">
        <v>768</v>
      </c>
      <c r="E4" s="39" t="s">
        <v>795</v>
      </c>
      <c r="F4" s="39" t="s">
        <v>770</v>
      </c>
      <c r="G4" s="39" t="s">
        <v>585</v>
      </c>
    </row>
    <row r="5" ht="24" customHeight="1" spans="1:7">
      <c r="A5" s="69" t="s">
        <v>11</v>
      </c>
      <c r="B5" s="62">
        <f>SUM(B6:B20)</f>
        <v>10000</v>
      </c>
      <c r="C5" s="62">
        <f>SUM(C6:C20)</f>
        <v>4907</v>
      </c>
      <c r="D5" s="62">
        <f>SUM(D6:D20)</f>
        <v>5364</v>
      </c>
      <c r="E5" s="46">
        <f>(C5/B5)*100</f>
        <v>49.07</v>
      </c>
      <c r="F5" s="46">
        <f>(C5-D5)/D5*100</f>
        <v>-8.51976137211036</v>
      </c>
      <c r="G5" s="70"/>
    </row>
    <row r="6" ht="24" customHeight="1" spans="1:7">
      <c r="A6" s="40" t="s">
        <v>12</v>
      </c>
      <c r="B6" s="58">
        <v>4030</v>
      </c>
      <c r="C6" s="58">
        <v>2070</v>
      </c>
      <c r="D6" s="58">
        <v>1901</v>
      </c>
      <c r="E6" s="42">
        <f>(C6/B6)*100</f>
        <v>51.3647642679901</v>
      </c>
      <c r="F6" s="42">
        <f>(C6-D6)/D6*100</f>
        <v>8.89005786428196</v>
      </c>
      <c r="G6" s="70"/>
    </row>
    <row r="7" ht="24" customHeight="1" spans="1:7">
      <c r="A7" s="40" t="s">
        <v>771</v>
      </c>
      <c r="B7" s="58">
        <v>450</v>
      </c>
      <c r="C7" s="58">
        <v>133</v>
      </c>
      <c r="D7" s="58">
        <v>252</v>
      </c>
      <c r="E7" s="42">
        <f t="shared" ref="E7:E19" si="0">(C7/B7)*100</f>
        <v>29.5555555555556</v>
      </c>
      <c r="F7" s="42">
        <f t="shared" ref="F7:F19" si="1">(C7-D7)/D7*100</f>
        <v>-47.2222222222222</v>
      </c>
      <c r="G7" s="70"/>
    </row>
    <row r="8" ht="24" customHeight="1" spans="1:7">
      <c r="A8" s="40" t="s">
        <v>772</v>
      </c>
      <c r="B8" s="58">
        <v>150</v>
      </c>
      <c r="C8" s="58">
        <v>62</v>
      </c>
      <c r="D8" s="58">
        <v>88</v>
      </c>
      <c r="E8" s="42">
        <f t="shared" si="0"/>
        <v>41.3333333333333</v>
      </c>
      <c r="F8" s="42">
        <f t="shared" si="1"/>
        <v>-29.5454545454545</v>
      </c>
      <c r="G8" s="70"/>
    </row>
    <row r="9" ht="24" customHeight="1" spans="1:7">
      <c r="A9" s="40" t="s">
        <v>773</v>
      </c>
      <c r="B9" s="71">
        <v>450</v>
      </c>
      <c r="C9" s="58">
        <v>207</v>
      </c>
      <c r="D9" s="58">
        <v>228</v>
      </c>
      <c r="E9" s="42">
        <f t="shared" si="0"/>
        <v>46</v>
      </c>
      <c r="F9" s="42">
        <f t="shared" si="1"/>
        <v>-9.21052631578947</v>
      </c>
      <c r="G9" s="70"/>
    </row>
    <row r="10" ht="24" customHeight="1" spans="1:7">
      <c r="A10" s="40" t="s">
        <v>774</v>
      </c>
      <c r="B10" s="71">
        <v>600</v>
      </c>
      <c r="C10" s="58">
        <v>316</v>
      </c>
      <c r="D10" s="58">
        <v>330</v>
      </c>
      <c r="E10" s="42">
        <f t="shared" si="0"/>
        <v>52.6666666666667</v>
      </c>
      <c r="F10" s="42">
        <f t="shared" si="1"/>
        <v>-4.24242424242424</v>
      </c>
      <c r="G10" s="70"/>
    </row>
    <row r="11" ht="24" customHeight="1" spans="1:7">
      <c r="A11" s="40" t="s">
        <v>775</v>
      </c>
      <c r="B11" s="71">
        <v>555</v>
      </c>
      <c r="C11" s="58">
        <v>272</v>
      </c>
      <c r="D11" s="58">
        <v>242</v>
      </c>
      <c r="E11" s="42">
        <f t="shared" si="0"/>
        <v>49.009009009009</v>
      </c>
      <c r="F11" s="42">
        <f t="shared" si="1"/>
        <v>12.396694214876</v>
      </c>
      <c r="G11" s="70"/>
    </row>
    <row r="12" ht="24" customHeight="1" spans="1:7">
      <c r="A12" s="40" t="s">
        <v>776</v>
      </c>
      <c r="B12" s="71">
        <v>160</v>
      </c>
      <c r="C12" s="58">
        <v>83</v>
      </c>
      <c r="D12" s="58">
        <v>86</v>
      </c>
      <c r="E12" s="42">
        <f t="shared" si="0"/>
        <v>51.875</v>
      </c>
      <c r="F12" s="42">
        <f t="shared" si="1"/>
        <v>-3.48837209302326</v>
      </c>
      <c r="G12" s="70"/>
    </row>
    <row r="13" ht="24" customHeight="1" spans="1:7">
      <c r="A13" s="40" t="s">
        <v>777</v>
      </c>
      <c r="B13" s="71">
        <v>400</v>
      </c>
      <c r="C13" s="58">
        <v>222</v>
      </c>
      <c r="D13" s="58">
        <v>182</v>
      </c>
      <c r="E13" s="42">
        <f t="shared" si="0"/>
        <v>55.5</v>
      </c>
      <c r="F13" s="42">
        <f t="shared" si="1"/>
        <v>21.978021978022</v>
      </c>
      <c r="G13" s="70"/>
    </row>
    <row r="14" ht="24" customHeight="1" spans="1:7">
      <c r="A14" s="40" t="s">
        <v>778</v>
      </c>
      <c r="B14" s="71">
        <v>800</v>
      </c>
      <c r="C14" s="58">
        <v>514</v>
      </c>
      <c r="D14" s="58">
        <v>609</v>
      </c>
      <c r="E14" s="42">
        <f t="shared" si="0"/>
        <v>64.25</v>
      </c>
      <c r="F14" s="42">
        <f t="shared" si="1"/>
        <v>-15.5993431855501</v>
      </c>
      <c r="G14" s="70"/>
    </row>
    <row r="15" ht="24" customHeight="1" spans="1:7">
      <c r="A15" s="40" t="s">
        <v>779</v>
      </c>
      <c r="B15" s="71">
        <v>500</v>
      </c>
      <c r="C15" s="58">
        <v>290</v>
      </c>
      <c r="D15" s="58">
        <v>262</v>
      </c>
      <c r="E15" s="42">
        <f t="shared" si="0"/>
        <v>58</v>
      </c>
      <c r="F15" s="42">
        <f t="shared" si="1"/>
        <v>10.6870229007634</v>
      </c>
      <c r="G15" s="70"/>
    </row>
    <row r="16" ht="24" customHeight="1" spans="1:7">
      <c r="A16" s="40" t="s">
        <v>780</v>
      </c>
      <c r="B16" s="71">
        <v>500</v>
      </c>
      <c r="C16" s="58">
        <v>45</v>
      </c>
      <c r="D16" s="58">
        <v>398</v>
      </c>
      <c r="E16" s="42">
        <f t="shared" si="0"/>
        <v>9</v>
      </c>
      <c r="F16" s="42">
        <f t="shared" si="1"/>
        <v>-88.6934673366834</v>
      </c>
      <c r="G16" s="70"/>
    </row>
    <row r="17" ht="24" customHeight="1" spans="1:7">
      <c r="A17" s="40" t="s">
        <v>781</v>
      </c>
      <c r="B17" s="71">
        <v>1100</v>
      </c>
      <c r="C17" s="58">
        <v>692</v>
      </c>
      <c r="D17" s="58">
        <v>780</v>
      </c>
      <c r="E17" s="42">
        <f t="shared" si="0"/>
        <v>62.9090909090909</v>
      </c>
      <c r="F17" s="42">
        <f t="shared" si="1"/>
        <v>-11.2820512820513</v>
      </c>
      <c r="G17" s="70"/>
    </row>
    <row r="18" ht="24" customHeight="1" spans="1:7">
      <c r="A18" s="40" t="s">
        <v>782</v>
      </c>
      <c r="B18" s="71">
        <v>300</v>
      </c>
      <c r="C18" s="58"/>
      <c r="D18" s="58"/>
      <c r="E18" s="42"/>
      <c r="F18" s="42"/>
      <c r="G18" s="70"/>
    </row>
    <row r="19" ht="24" customHeight="1" spans="1:7">
      <c r="A19" s="40" t="s">
        <v>25</v>
      </c>
      <c r="B19" s="71">
        <v>5</v>
      </c>
      <c r="C19" s="58">
        <v>1</v>
      </c>
      <c r="D19" s="58">
        <v>6</v>
      </c>
      <c r="E19" s="42">
        <f t="shared" si="0"/>
        <v>20</v>
      </c>
      <c r="F19" s="42">
        <f t="shared" si="1"/>
        <v>-83.3333333333333</v>
      </c>
      <c r="G19" s="70"/>
    </row>
    <row r="20" ht="24" customHeight="1" spans="1:7">
      <c r="A20" s="40" t="s">
        <v>783</v>
      </c>
      <c r="B20" s="58"/>
      <c r="C20" s="58"/>
      <c r="D20" s="58"/>
      <c r="E20" s="42"/>
      <c r="F20" s="42"/>
      <c r="G20" s="70"/>
    </row>
    <row r="21" ht="24" customHeight="1" spans="1:7">
      <c r="A21" s="69" t="s">
        <v>26</v>
      </c>
      <c r="B21" s="62">
        <f>SUM(B22:B27)</f>
        <v>2000</v>
      </c>
      <c r="C21" s="62">
        <f>SUM(C22:C27)</f>
        <v>2702</v>
      </c>
      <c r="D21" s="62">
        <f>SUM(D22:D27)</f>
        <v>2062</v>
      </c>
      <c r="E21" s="46">
        <f t="shared" ref="E21:E22" si="2">(C21/B21)*100</f>
        <v>135.1</v>
      </c>
      <c r="F21" s="46">
        <f>(C21-D21)/D21*100</f>
        <v>31.0378273520854</v>
      </c>
      <c r="G21" s="70"/>
    </row>
    <row r="22" ht="24" customHeight="1" spans="1:7">
      <c r="A22" s="40" t="s">
        <v>27</v>
      </c>
      <c r="B22" s="58">
        <v>750</v>
      </c>
      <c r="C22" s="58">
        <v>301</v>
      </c>
      <c r="D22" s="58">
        <v>463</v>
      </c>
      <c r="E22" s="42">
        <f t="shared" si="2"/>
        <v>40.1333333333333</v>
      </c>
      <c r="F22" s="42">
        <f>(C22-D22)/D22*100</f>
        <v>-34.9892008639309</v>
      </c>
      <c r="G22" s="70"/>
    </row>
    <row r="23" ht="24" customHeight="1" spans="1:7">
      <c r="A23" s="40" t="s">
        <v>28</v>
      </c>
      <c r="B23" s="58">
        <v>500</v>
      </c>
      <c r="C23" s="58">
        <v>954</v>
      </c>
      <c r="D23" s="58">
        <v>144</v>
      </c>
      <c r="E23" s="42">
        <f t="shared" ref="E23:E28" si="3">(C23/B23)*100</f>
        <v>190.8</v>
      </c>
      <c r="F23" s="42">
        <f t="shared" ref="F23:F26" si="4">(C23-D23)/D23*100</f>
        <v>562.5</v>
      </c>
      <c r="G23" s="70"/>
    </row>
    <row r="24" ht="24" customHeight="1" spans="1:7">
      <c r="A24" s="40" t="s">
        <v>29</v>
      </c>
      <c r="B24" s="58">
        <v>485</v>
      </c>
      <c r="C24" s="58">
        <v>530</v>
      </c>
      <c r="D24" s="58">
        <v>613</v>
      </c>
      <c r="E24" s="42">
        <f t="shared" si="3"/>
        <v>109.278350515464</v>
      </c>
      <c r="F24" s="42">
        <f t="shared" si="4"/>
        <v>-13.5399673735726</v>
      </c>
      <c r="G24" s="70"/>
    </row>
    <row r="25" ht="24" customHeight="1" spans="1:7">
      <c r="A25" s="40" t="s">
        <v>796</v>
      </c>
      <c r="B25" s="58">
        <v>265</v>
      </c>
      <c r="C25" s="58">
        <v>345</v>
      </c>
      <c r="D25" s="58">
        <v>394</v>
      </c>
      <c r="E25" s="42">
        <f t="shared" si="3"/>
        <v>130.188679245283</v>
      </c>
      <c r="F25" s="42">
        <f t="shared" si="4"/>
        <v>-12.4365482233503</v>
      </c>
      <c r="G25" s="70"/>
    </row>
    <row r="26" ht="24" customHeight="1" spans="1:7">
      <c r="A26" s="40" t="s">
        <v>31</v>
      </c>
      <c r="B26" s="58"/>
      <c r="C26" s="58">
        <v>572</v>
      </c>
      <c r="D26" s="58">
        <v>448</v>
      </c>
      <c r="E26" s="42"/>
      <c r="F26" s="42">
        <f t="shared" si="4"/>
        <v>27.6785714285714</v>
      </c>
      <c r="G26" s="70"/>
    </row>
    <row r="27" ht="24" customHeight="1" spans="1:7">
      <c r="A27" s="40" t="s">
        <v>785</v>
      </c>
      <c r="B27" s="58"/>
      <c r="C27" s="58"/>
      <c r="D27" s="58"/>
      <c r="E27" s="42"/>
      <c r="F27" s="42"/>
      <c r="G27" s="70"/>
    </row>
    <row r="28" s="32" customFormat="1" ht="24" customHeight="1" spans="1:7">
      <c r="A28" s="44" t="s">
        <v>786</v>
      </c>
      <c r="B28" s="62">
        <f>B5+B21</f>
        <v>12000</v>
      </c>
      <c r="C28" s="62">
        <f>C5+C21</f>
        <v>7609</v>
      </c>
      <c r="D28" s="62">
        <f>D5+D21</f>
        <v>7426</v>
      </c>
      <c r="E28" s="46">
        <f t="shared" si="3"/>
        <v>63.4083333333333</v>
      </c>
      <c r="F28" s="46">
        <f>(C28-D28)/D28*100</f>
        <v>2.46431457042823</v>
      </c>
      <c r="G28" s="44"/>
    </row>
  </sheetData>
  <mergeCells count="2">
    <mergeCell ref="A2:G2"/>
    <mergeCell ref="F3:G3"/>
  </mergeCells>
  <printOptions horizontalCentered="1"/>
  <pageMargins left="0.786805555555556" right="0.590277777777778" top="0.786805555555556" bottom="0.786805555555556" header="0.511805555555556" footer="0.590277777777778"/>
  <pageSetup paperSize="9" orientation="portrait" horizontalDpi="600"/>
  <headerFooter alignWithMargins="0">
    <oddFooter>&amp;R &amp;"-"&amp;14 - &amp;P - 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29"/>
  <sheetViews>
    <sheetView workbookViewId="0">
      <selection activeCell="A5" sqref="$A5:$XFD29"/>
    </sheetView>
  </sheetViews>
  <sheetFormatPr defaultColWidth="9" defaultRowHeight="13.5" outlineLevelCol="6"/>
  <cols>
    <col min="1" max="1" width="40.5" style="34" customWidth="1"/>
    <col min="2" max="2" width="16.3833333333333" style="34" customWidth="1"/>
    <col min="3" max="3" width="13" style="34" customWidth="1"/>
    <col min="4" max="7" width="16.3833333333333" style="34" customWidth="1"/>
    <col min="8" max="16384" width="9" style="34"/>
  </cols>
  <sheetData>
    <row r="1" ht="19.5" customHeight="1" spans="1:1">
      <c r="A1" s="7" t="s">
        <v>797</v>
      </c>
    </row>
    <row r="2" ht="27" spans="1:7">
      <c r="A2" s="54" t="s">
        <v>798</v>
      </c>
      <c r="B2" s="54"/>
      <c r="C2" s="54"/>
      <c r="D2" s="54"/>
      <c r="E2" s="54"/>
      <c r="F2" s="54"/>
      <c r="G2" s="54"/>
    </row>
    <row r="3" ht="18" customHeight="1" spans="1:7">
      <c r="A3" s="54"/>
      <c r="B3" s="54"/>
      <c r="C3" s="54"/>
      <c r="D3" s="54"/>
      <c r="E3" s="54"/>
      <c r="F3" s="54"/>
      <c r="G3" s="49" t="s">
        <v>2</v>
      </c>
    </row>
    <row r="4" s="53" customFormat="1" ht="34" customHeight="1" spans="1:7">
      <c r="A4" s="55" t="s">
        <v>470</v>
      </c>
      <c r="B4" s="55" t="s">
        <v>766</v>
      </c>
      <c r="C4" s="55" t="s">
        <v>789</v>
      </c>
      <c r="D4" s="55" t="s">
        <v>768</v>
      </c>
      <c r="E4" s="56" t="s">
        <v>790</v>
      </c>
      <c r="F4" s="56" t="s">
        <v>791</v>
      </c>
      <c r="G4" s="55" t="s">
        <v>585</v>
      </c>
    </row>
    <row r="5" ht="15.25" customHeight="1" spans="1:7">
      <c r="A5" s="57" t="s">
        <v>39</v>
      </c>
      <c r="B5" s="58">
        <v>21765</v>
      </c>
      <c r="C5" s="58">
        <v>13683</v>
      </c>
      <c r="D5" s="58">
        <v>17728</v>
      </c>
      <c r="E5" s="59">
        <f>C5/B5*100</f>
        <v>62.8669882839421</v>
      </c>
      <c r="F5" s="59">
        <f>(C5-D5)/D5*100</f>
        <v>-22.8170126353791</v>
      </c>
      <c r="G5" s="60"/>
    </row>
    <row r="6" ht="15.25" customHeight="1" spans="1:7">
      <c r="A6" s="57" t="s">
        <v>40</v>
      </c>
      <c r="B6" s="58"/>
      <c r="C6" s="58"/>
      <c r="D6" s="58"/>
      <c r="E6" s="59"/>
      <c r="F6" s="59"/>
      <c r="G6" s="60"/>
    </row>
    <row r="7" ht="15.25" customHeight="1" spans="1:7">
      <c r="A7" s="57" t="s">
        <v>41</v>
      </c>
      <c r="B7" s="58"/>
      <c r="C7" s="58"/>
      <c r="D7" s="58"/>
      <c r="E7" s="59"/>
      <c r="F7" s="59"/>
      <c r="G7" s="60"/>
    </row>
    <row r="8" ht="15.25" customHeight="1" spans="1:7">
      <c r="A8" s="57" t="s">
        <v>42</v>
      </c>
      <c r="B8" s="58">
        <v>8145</v>
      </c>
      <c r="C8" s="58">
        <v>5041</v>
      </c>
      <c r="D8" s="58">
        <v>4548</v>
      </c>
      <c r="E8" s="59">
        <f t="shared" ref="E8:E29" si="0">C8/B8*100</f>
        <v>61.890730509515</v>
      </c>
      <c r="F8" s="59">
        <f t="shared" ref="F8:F29" si="1">(C8-D8)/D8*100</f>
        <v>10.8399296394019</v>
      </c>
      <c r="G8" s="60"/>
    </row>
    <row r="9" ht="15.25" customHeight="1" spans="1:7">
      <c r="A9" s="57" t="s">
        <v>43</v>
      </c>
      <c r="B9" s="58">
        <v>33676</v>
      </c>
      <c r="C9" s="58">
        <v>16538</v>
      </c>
      <c r="D9" s="58">
        <v>16532</v>
      </c>
      <c r="E9" s="59">
        <f t="shared" si="0"/>
        <v>49.1091578572277</v>
      </c>
      <c r="F9" s="59">
        <f t="shared" si="1"/>
        <v>0.0362932494556013</v>
      </c>
      <c r="G9" s="60"/>
    </row>
    <row r="10" ht="15.25" customHeight="1" spans="1:7">
      <c r="A10" s="57" t="s">
        <v>44</v>
      </c>
      <c r="B10" s="58">
        <v>146</v>
      </c>
      <c r="C10" s="58">
        <v>131</v>
      </c>
      <c r="D10" s="58">
        <v>56</v>
      </c>
      <c r="E10" s="59">
        <f t="shared" si="0"/>
        <v>89.7260273972603</v>
      </c>
      <c r="F10" s="59">
        <f t="shared" si="1"/>
        <v>133.928571428571</v>
      </c>
      <c r="G10" s="60"/>
    </row>
    <row r="11" ht="15.25" customHeight="1" spans="1:7">
      <c r="A11" s="57" t="s">
        <v>45</v>
      </c>
      <c r="B11" s="58">
        <v>2215</v>
      </c>
      <c r="C11" s="58">
        <v>1465</v>
      </c>
      <c r="D11" s="58">
        <v>2895</v>
      </c>
      <c r="E11" s="59">
        <f t="shared" si="0"/>
        <v>66.1399548532731</v>
      </c>
      <c r="F11" s="59">
        <f t="shared" si="1"/>
        <v>-49.3955094991364</v>
      </c>
      <c r="G11" s="60"/>
    </row>
    <row r="12" ht="15.25" customHeight="1" spans="1:7">
      <c r="A12" s="57" t="s">
        <v>46</v>
      </c>
      <c r="B12" s="58">
        <v>36846</v>
      </c>
      <c r="C12" s="58">
        <v>27899</v>
      </c>
      <c r="D12" s="58">
        <v>28886</v>
      </c>
      <c r="E12" s="59">
        <f t="shared" si="0"/>
        <v>75.7178526841448</v>
      </c>
      <c r="F12" s="59">
        <f t="shared" si="1"/>
        <v>-3.41688014955342</v>
      </c>
      <c r="G12" s="60"/>
    </row>
    <row r="13" ht="15.25" customHeight="1" spans="1:7">
      <c r="A13" s="57" t="s">
        <v>47</v>
      </c>
      <c r="B13" s="58">
        <v>28404</v>
      </c>
      <c r="C13" s="58">
        <v>26164</v>
      </c>
      <c r="D13" s="58">
        <v>18598</v>
      </c>
      <c r="E13" s="59">
        <f t="shared" si="0"/>
        <v>92.1137867905929</v>
      </c>
      <c r="F13" s="59">
        <f t="shared" si="1"/>
        <v>40.6817937412625</v>
      </c>
      <c r="G13" s="60"/>
    </row>
    <row r="14" ht="15.25" customHeight="1" spans="1:7">
      <c r="A14" s="57" t="s">
        <v>48</v>
      </c>
      <c r="B14" s="58">
        <v>8368</v>
      </c>
      <c r="C14" s="58">
        <v>2236</v>
      </c>
      <c r="D14" s="58">
        <v>4063</v>
      </c>
      <c r="E14" s="59">
        <f t="shared" si="0"/>
        <v>26.7208413001912</v>
      </c>
      <c r="F14" s="59">
        <f t="shared" si="1"/>
        <v>-44.9667733202067</v>
      </c>
      <c r="G14" s="60"/>
    </row>
    <row r="15" ht="15.25" customHeight="1" spans="1:7">
      <c r="A15" s="57" t="s">
        <v>49</v>
      </c>
      <c r="B15" s="58">
        <v>6464</v>
      </c>
      <c r="C15" s="58">
        <v>10780</v>
      </c>
      <c r="D15" s="58">
        <v>10903</v>
      </c>
      <c r="E15" s="59">
        <f t="shared" si="0"/>
        <v>166.769801980198</v>
      </c>
      <c r="F15" s="59">
        <f t="shared" si="1"/>
        <v>-1.12812987251215</v>
      </c>
      <c r="G15" s="60"/>
    </row>
    <row r="16" ht="15.25" customHeight="1" spans="1:7">
      <c r="A16" s="57" t="s">
        <v>50</v>
      </c>
      <c r="B16" s="58">
        <v>45615</v>
      </c>
      <c r="C16" s="58">
        <v>25034</v>
      </c>
      <c r="D16" s="58">
        <v>26097</v>
      </c>
      <c r="E16" s="59">
        <f t="shared" si="0"/>
        <v>54.881069823523</v>
      </c>
      <c r="F16" s="59">
        <f t="shared" si="1"/>
        <v>-4.07326512625972</v>
      </c>
      <c r="G16" s="60"/>
    </row>
    <row r="17" ht="15.25" customHeight="1" spans="1:7">
      <c r="A17" s="57" t="s">
        <v>51</v>
      </c>
      <c r="B17" s="58">
        <v>7407</v>
      </c>
      <c r="C17" s="58">
        <v>6435</v>
      </c>
      <c r="D17" s="58">
        <v>3833</v>
      </c>
      <c r="E17" s="59">
        <f t="shared" si="0"/>
        <v>86.8772782503038</v>
      </c>
      <c r="F17" s="59">
        <f t="shared" si="1"/>
        <v>67.8841638403339</v>
      </c>
      <c r="G17" s="60"/>
    </row>
    <row r="18" ht="15.25" customHeight="1" spans="1:7">
      <c r="A18" s="57" t="s">
        <v>52</v>
      </c>
      <c r="B18" s="58">
        <v>2000</v>
      </c>
      <c r="C18" s="58">
        <v>463</v>
      </c>
      <c r="D18" s="58"/>
      <c r="E18" s="59">
        <f t="shared" si="0"/>
        <v>23.15</v>
      </c>
      <c r="F18" s="59"/>
      <c r="G18" s="60"/>
    </row>
    <row r="19" ht="15.25" customHeight="1" spans="1:7">
      <c r="A19" s="57" t="s">
        <v>53</v>
      </c>
      <c r="B19" s="58">
        <v>1850</v>
      </c>
      <c r="C19" s="58">
        <v>5</v>
      </c>
      <c r="D19" s="58"/>
      <c r="E19" s="59">
        <f t="shared" si="0"/>
        <v>0.27027027027027</v>
      </c>
      <c r="F19" s="59"/>
      <c r="G19" s="60"/>
    </row>
    <row r="20" ht="15.25" customHeight="1" spans="1:7">
      <c r="A20" s="57" t="s">
        <v>54</v>
      </c>
      <c r="B20" s="58"/>
      <c r="C20" s="58">
        <v>6</v>
      </c>
      <c r="D20" s="58">
        <v>110</v>
      </c>
      <c r="E20" s="59"/>
      <c r="F20" s="59">
        <f t="shared" si="1"/>
        <v>-94.5454545454545</v>
      </c>
      <c r="G20" s="60"/>
    </row>
    <row r="21" ht="15.25" customHeight="1" spans="1:7">
      <c r="A21" s="61" t="s">
        <v>55</v>
      </c>
      <c r="B21" s="58"/>
      <c r="C21" s="58"/>
      <c r="D21" s="58"/>
      <c r="E21" s="59"/>
      <c r="F21" s="59"/>
      <c r="G21" s="60"/>
    </row>
    <row r="22" ht="15.25" customHeight="1" spans="1:7">
      <c r="A22" s="61" t="s">
        <v>56</v>
      </c>
      <c r="B22" s="58">
        <v>712</v>
      </c>
      <c r="C22" s="58">
        <v>440</v>
      </c>
      <c r="D22" s="58">
        <v>1342</v>
      </c>
      <c r="E22" s="59">
        <f t="shared" si="0"/>
        <v>61.7977528089888</v>
      </c>
      <c r="F22" s="59">
        <f t="shared" si="1"/>
        <v>-67.2131147540984</v>
      </c>
      <c r="G22" s="60"/>
    </row>
    <row r="23" ht="15.25" customHeight="1" spans="1:7">
      <c r="A23" s="61" t="s">
        <v>57</v>
      </c>
      <c r="B23" s="58">
        <v>2800</v>
      </c>
      <c r="C23" s="58">
        <v>1719</v>
      </c>
      <c r="D23" s="58">
        <v>1122</v>
      </c>
      <c r="E23" s="59">
        <f t="shared" si="0"/>
        <v>61.3928571428571</v>
      </c>
      <c r="F23" s="59">
        <f t="shared" si="1"/>
        <v>53.2085561497326</v>
      </c>
      <c r="G23" s="60"/>
    </row>
    <row r="24" ht="15.25" customHeight="1" spans="1:7">
      <c r="A24" s="61" t="s">
        <v>58</v>
      </c>
      <c r="B24" s="58">
        <v>208</v>
      </c>
      <c r="C24" s="58">
        <v>221</v>
      </c>
      <c r="D24" s="58">
        <v>131</v>
      </c>
      <c r="E24" s="59">
        <f t="shared" si="0"/>
        <v>106.25</v>
      </c>
      <c r="F24" s="59">
        <f t="shared" si="1"/>
        <v>68.7022900763359</v>
      </c>
      <c r="G24" s="60"/>
    </row>
    <row r="25" ht="15.25" customHeight="1" spans="1:7">
      <c r="A25" s="61" t="s">
        <v>59</v>
      </c>
      <c r="B25" s="58">
        <v>2738</v>
      </c>
      <c r="C25" s="58">
        <v>1224</v>
      </c>
      <c r="D25" s="58">
        <v>3438</v>
      </c>
      <c r="E25" s="59">
        <f t="shared" si="0"/>
        <v>44.7041636230825</v>
      </c>
      <c r="F25" s="59">
        <f t="shared" si="1"/>
        <v>-64.3979057591623</v>
      </c>
      <c r="G25" s="60"/>
    </row>
    <row r="26" ht="15.25" customHeight="1" spans="1:7">
      <c r="A26" s="61" t="s">
        <v>60</v>
      </c>
      <c r="B26" s="58">
        <v>2000</v>
      </c>
      <c r="C26" s="58">
        <v>245</v>
      </c>
      <c r="D26" s="58">
        <v>432</v>
      </c>
      <c r="E26" s="59">
        <f t="shared" si="0"/>
        <v>12.25</v>
      </c>
      <c r="F26" s="59">
        <f t="shared" si="1"/>
        <v>-43.287037037037</v>
      </c>
      <c r="G26" s="60"/>
    </row>
    <row r="27" ht="15.25" customHeight="1" spans="1:7">
      <c r="A27" s="61" t="s">
        <v>61</v>
      </c>
      <c r="B27" s="58">
        <v>2130</v>
      </c>
      <c r="C27" s="58">
        <v>1297</v>
      </c>
      <c r="D27" s="58">
        <v>93</v>
      </c>
      <c r="E27" s="59">
        <f t="shared" si="0"/>
        <v>60.8920187793427</v>
      </c>
      <c r="F27" s="59">
        <f t="shared" si="1"/>
        <v>1294.62365591398</v>
      </c>
      <c r="G27" s="60"/>
    </row>
    <row r="28" ht="15.25" customHeight="1" spans="1:7">
      <c r="A28" s="61" t="s">
        <v>62</v>
      </c>
      <c r="B28" s="58"/>
      <c r="C28" s="58">
        <v>2</v>
      </c>
      <c r="D28" s="58">
        <v>13</v>
      </c>
      <c r="E28" s="59"/>
      <c r="F28" s="59">
        <f t="shared" si="1"/>
        <v>-84.6153846153846</v>
      </c>
      <c r="G28" s="60"/>
    </row>
    <row r="29" s="32" customFormat="1" ht="15.25" customHeight="1" spans="1:7">
      <c r="A29" s="44" t="s">
        <v>792</v>
      </c>
      <c r="B29" s="62">
        <f>SUM(B5:B28)</f>
        <v>213489</v>
      </c>
      <c r="C29" s="62">
        <f>SUM(C5:C28)</f>
        <v>141028</v>
      </c>
      <c r="D29" s="62">
        <f>SUM(D5:D28)</f>
        <v>140820</v>
      </c>
      <c r="E29" s="63">
        <f t="shared" si="0"/>
        <v>66.0586728121824</v>
      </c>
      <c r="F29" s="63">
        <f t="shared" si="1"/>
        <v>0.147706291719926</v>
      </c>
      <c r="G29" s="64"/>
    </row>
  </sheetData>
  <mergeCells count="1">
    <mergeCell ref="A2:G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 &amp;"-"&amp;14- &amp;P - 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15"/>
  <sheetViews>
    <sheetView workbookViewId="0">
      <selection activeCell="G13" sqref="G13"/>
    </sheetView>
  </sheetViews>
  <sheetFormatPr defaultColWidth="9" defaultRowHeight="13.5" outlineLevelCol="4"/>
  <cols>
    <col min="1" max="1" width="44.15" style="34" customWidth="1"/>
    <col min="2" max="2" width="26.975" style="34" customWidth="1"/>
    <col min="3" max="3" width="23.5" style="34" customWidth="1"/>
    <col min="4" max="4" width="24.2916666666667" style="34" customWidth="1"/>
    <col min="5" max="5" width="15.7416666666667" style="34" customWidth="1"/>
    <col min="6" max="16384" width="9" style="34"/>
  </cols>
  <sheetData>
    <row r="1" ht="21.75" customHeight="1" spans="1:1">
      <c r="A1" s="7" t="s">
        <v>799</v>
      </c>
    </row>
    <row r="2" ht="53.25" customHeight="1" spans="1:5">
      <c r="A2" s="35" t="s">
        <v>800</v>
      </c>
      <c r="B2" s="35"/>
      <c r="C2" s="35"/>
      <c r="D2" s="35"/>
      <c r="E2" s="35"/>
    </row>
    <row r="3" ht="26.25" customHeight="1" spans="1:5">
      <c r="A3" s="37"/>
      <c r="B3" s="37"/>
      <c r="C3" s="37"/>
      <c r="D3" s="37"/>
      <c r="E3" s="38" t="s">
        <v>2</v>
      </c>
    </row>
    <row r="4" s="31" customFormat="1" ht="30.75" customHeight="1" spans="1:5">
      <c r="A4" s="39" t="s">
        <v>470</v>
      </c>
      <c r="B4" s="39" t="s">
        <v>766</v>
      </c>
      <c r="C4" s="39" t="s">
        <v>789</v>
      </c>
      <c r="D4" s="39" t="s">
        <v>795</v>
      </c>
      <c r="E4" s="39" t="s">
        <v>801</v>
      </c>
    </row>
    <row r="5" ht="30.75" customHeight="1" spans="1:5">
      <c r="A5" s="40" t="s">
        <v>622</v>
      </c>
      <c r="B5" s="43"/>
      <c r="C5" s="43"/>
      <c r="D5" s="47"/>
      <c r="E5" s="43"/>
    </row>
    <row r="6" ht="30.75" customHeight="1" spans="1:5">
      <c r="A6" s="40" t="s">
        <v>802</v>
      </c>
      <c r="B6" s="43"/>
      <c r="C6" s="43"/>
      <c r="D6" s="47"/>
      <c r="E6" s="43"/>
    </row>
    <row r="7" ht="30.75" customHeight="1" spans="1:5">
      <c r="A7" s="40" t="s">
        <v>803</v>
      </c>
      <c r="B7" s="43"/>
      <c r="C7" s="43"/>
      <c r="D7" s="47"/>
      <c r="E7" s="43"/>
    </row>
    <row r="8" ht="30.75" customHeight="1" spans="1:5">
      <c r="A8" s="40" t="s">
        <v>804</v>
      </c>
      <c r="B8" s="43"/>
      <c r="C8" s="43"/>
      <c r="D8" s="47"/>
      <c r="E8" s="43"/>
    </row>
    <row r="9" ht="30.75" customHeight="1" spans="1:5">
      <c r="A9" s="40" t="s">
        <v>805</v>
      </c>
      <c r="B9" s="41">
        <v>31929</v>
      </c>
      <c r="C9" s="41">
        <v>5201</v>
      </c>
      <c r="D9" s="42">
        <f>C9/B9*100</f>
        <v>16.2892668107363</v>
      </c>
      <c r="E9" s="43"/>
    </row>
    <row r="10" ht="30.75" customHeight="1" spans="1:5">
      <c r="A10" s="40" t="s">
        <v>806</v>
      </c>
      <c r="B10" s="41"/>
      <c r="C10" s="41"/>
      <c r="D10" s="42"/>
      <c r="E10" s="43"/>
    </row>
    <row r="11" ht="30.75" customHeight="1" spans="1:5">
      <c r="A11" s="40" t="s">
        <v>628</v>
      </c>
      <c r="B11" s="41">
        <v>330</v>
      </c>
      <c r="C11" s="41">
        <v>77</v>
      </c>
      <c r="D11" s="42">
        <f>C11/B11*100</f>
        <v>23.3333333333333</v>
      </c>
      <c r="E11" s="43"/>
    </row>
    <row r="12" ht="30.75" customHeight="1" spans="1:5">
      <c r="A12" s="40" t="s">
        <v>807</v>
      </c>
      <c r="B12" s="41">
        <v>500</v>
      </c>
      <c r="C12" s="41">
        <v>182</v>
      </c>
      <c r="D12" s="42">
        <f>C12/B12*100</f>
        <v>36.4</v>
      </c>
      <c r="E12" s="43"/>
    </row>
    <row r="13" ht="30.75" customHeight="1" spans="1:5">
      <c r="A13" s="40" t="s">
        <v>808</v>
      </c>
      <c r="B13" s="41"/>
      <c r="C13" s="41"/>
      <c r="D13" s="42"/>
      <c r="E13" s="43"/>
    </row>
    <row r="14" ht="30.75" customHeight="1" spans="1:5">
      <c r="A14" s="40"/>
      <c r="B14" s="41"/>
      <c r="C14" s="41"/>
      <c r="D14" s="42"/>
      <c r="E14" s="43"/>
    </row>
    <row r="15" s="32" customFormat="1" ht="30.75" customHeight="1" spans="1:5">
      <c r="A15" s="44" t="s">
        <v>809</v>
      </c>
      <c r="B15" s="45">
        <f>SUM(B5:B14)</f>
        <v>32759</v>
      </c>
      <c r="C15" s="45">
        <f>SUM(C5:C14)</f>
        <v>5460</v>
      </c>
      <c r="D15" s="46">
        <f>C15/B15*100</f>
        <v>16.6671754327055</v>
      </c>
      <c r="E15" s="44"/>
    </row>
  </sheetData>
  <mergeCells count="1">
    <mergeCell ref="A2:E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 &amp;"-"&amp;14- &amp;P - 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15"/>
  <sheetViews>
    <sheetView workbookViewId="0">
      <selection activeCell="A5" sqref="$A5:$XFD15"/>
    </sheetView>
  </sheetViews>
  <sheetFormatPr defaultColWidth="9" defaultRowHeight="13.5" outlineLevelCol="4"/>
  <cols>
    <col min="1" max="1" width="37" style="33" customWidth="1"/>
    <col min="2" max="3" width="23.5" style="34" customWidth="1"/>
    <col min="4" max="4" width="31.25" style="34" customWidth="1"/>
    <col min="5" max="5" width="18.1083333333333" style="34" customWidth="1"/>
    <col min="6" max="6" width="9" style="34" customWidth="1"/>
    <col min="7" max="16384" width="9" style="34"/>
  </cols>
  <sheetData>
    <row r="1" ht="24.75" customHeight="1" spans="1:1">
      <c r="A1" s="7" t="s">
        <v>810</v>
      </c>
    </row>
    <row r="2" ht="45" customHeight="1" spans="1:5">
      <c r="A2" s="35" t="s">
        <v>811</v>
      </c>
      <c r="B2" s="35"/>
      <c r="C2" s="35"/>
      <c r="D2" s="35"/>
      <c r="E2" s="35"/>
    </row>
    <row r="3" ht="26.25" customHeight="1" spans="1:5">
      <c r="A3" s="48"/>
      <c r="B3" s="35"/>
      <c r="C3" s="35"/>
      <c r="D3" s="35"/>
      <c r="E3" s="49" t="s">
        <v>2</v>
      </c>
    </row>
    <row r="4" s="31" customFormat="1" ht="29.1" customHeight="1" spans="1:5">
      <c r="A4" s="39" t="s">
        <v>470</v>
      </c>
      <c r="B4" s="39" t="s">
        <v>766</v>
      </c>
      <c r="C4" s="39" t="s">
        <v>789</v>
      </c>
      <c r="D4" s="39" t="s">
        <v>795</v>
      </c>
      <c r="E4" s="39" t="s">
        <v>812</v>
      </c>
    </row>
    <row r="5" ht="31" customHeight="1" spans="1:5">
      <c r="A5" s="50" t="s">
        <v>639</v>
      </c>
      <c r="B5" s="41"/>
      <c r="C5" s="41">
        <v>1</v>
      </c>
      <c r="D5" s="42"/>
      <c r="E5" s="51"/>
    </row>
    <row r="6" ht="31" customHeight="1" spans="1:5">
      <c r="A6" s="50" t="s">
        <v>640</v>
      </c>
      <c r="B6" s="41">
        <v>1500</v>
      </c>
      <c r="C6" s="41">
        <v>1089</v>
      </c>
      <c r="D6" s="42">
        <f>C6/B6*100</f>
        <v>72.6</v>
      </c>
      <c r="E6" s="51"/>
    </row>
    <row r="7" ht="31" customHeight="1" spans="1:5">
      <c r="A7" s="50" t="s">
        <v>641</v>
      </c>
      <c r="B7" s="41"/>
      <c r="C7" s="41"/>
      <c r="D7" s="42"/>
      <c r="E7" s="51"/>
    </row>
    <row r="8" ht="31" customHeight="1" spans="1:5">
      <c r="A8" s="50" t="s">
        <v>642</v>
      </c>
      <c r="B8" s="41">
        <v>10030</v>
      </c>
      <c r="C8" s="41">
        <v>14876</v>
      </c>
      <c r="D8" s="42">
        <f>C8/B8*100</f>
        <v>148.315054835494</v>
      </c>
      <c r="E8" s="51"/>
    </row>
    <row r="9" ht="31" customHeight="1" spans="1:5">
      <c r="A9" s="50" t="s">
        <v>643</v>
      </c>
      <c r="B9" s="41"/>
      <c r="C9" s="41">
        <v>49</v>
      </c>
      <c r="D9" s="42"/>
      <c r="E9" s="51"/>
    </row>
    <row r="10" ht="31" customHeight="1" spans="1:5">
      <c r="A10" s="50" t="s">
        <v>644</v>
      </c>
      <c r="B10" s="41"/>
      <c r="C10" s="41"/>
      <c r="D10" s="42"/>
      <c r="E10" s="51"/>
    </row>
    <row r="11" ht="31" customHeight="1" spans="1:5">
      <c r="A11" s="50" t="s">
        <v>682</v>
      </c>
      <c r="B11" s="41"/>
      <c r="C11" s="41"/>
      <c r="D11" s="42"/>
      <c r="E11" s="51"/>
    </row>
    <row r="12" ht="31" customHeight="1" spans="1:5">
      <c r="A12" s="50" t="s">
        <v>646</v>
      </c>
      <c r="B12" s="41"/>
      <c r="C12" s="41"/>
      <c r="D12" s="42"/>
      <c r="E12" s="51"/>
    </row>
    <row r="13" ht="31" customHeight="1" spans="1:5">
      <c r="A13" s="50" t="s">
        <v>813</v>
      </c>
      <c r="B13" s="41">
        <v>3014</v>
      </c>
      <c r="C13" s="41">
        <f>158+11</f>
        <v>169</v>
      </c>
      <c r="D13" s="42">
        <f>C13/B13*100</f>
        <v>5.60716655607167</v>
      </c>
      <c r="E13" s="51"/>
    </row>
    <row r="14" ht="31" customHeight="1" spans="1:5">
      <c r="A14" s="50" t="s">
        <v>814</v>
      </c>
      <c r="B14" s="41">
        <v>500</v>
      </c>
      <c r="C14" s="41">
        <v>6321</v>
      </c>
      <c r="D14" s="42">
        <f>C14/B14*100</f>
        <v>1264.2</v>
      </c>
      <c r="E14" s="51"/>
    </row>
    <row r="15" s="32" customFormat="1" ht="31" customHeight="1" spans="1:5">
      <c r="A15" s="52" t="s">
        <v>815</v>
      </c>
      <c r="B15" s="45">
        <f>SUM(B5:B14)</f>
        <v>15044</v>
      </c>
      <c r="C15" s="45">
        <f>SUM(C5:C14)</f>
        <v>22505</v>
      </c>
      <c r="D15" s="46">
        <f>C15/B15*100</f>
        <v>149.594522733316</v>
      </c>
      <c r="E15" s="52"/>
    </row>
  </sheetData>
  <mergeCells count="1">
    <mergeCell ref="A2:E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 &amp;"-"&amp;14- &amp;P - 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15"/>
  <sheetViews>
    <sheetView workbookViewId="0">
      <selection activeCell="G13" sqref="G13"/>
    </sheetView>
  </sheetViews>
  <sheetFormatPr defaultColWidth="9" defaultRowHeight="13.5" outlineLevelCol="4"/>
  <cols>
    <col min="1" max="1" width="42.5083333333333" style="34" customWidth="1"/>
    <col min="2" max="3" width="23.5" style="34" customWidth="1"/>
    <col min="4" max="4" width="27.6166666666667" style="34" customWidth="1"/>
    <col min="5" max="5" width="18.2666666666667" style="34" customWidth="1"/>
    <col min="6" max="16384" width="9" style="34"/>
  </cols>
  <sheetData>
    <row r="1" ht="24.75" customHeight="1" spans="1:1">
      <c r="A1" s="7" t="s">
        <v>816</v>
      </c>
    </row>
    <row r="2" ht="45.75" customHeight="1" spans="1:5">
      <c r="A2" s="35" t="s">
        <v>817</v>
      </c>
      <c r="B2" s="35"/>
      <c r="C2" s="35"/>
      <c r="D2" s="35"/>
      <c r="E2" s="35"/>
    </row>
    <row r="3" ht="26.25" customHeight="1" spans="1:5">
      <c r="A3" s="37"/>
      <c r="B3" s="37"/>
      <c r="C3" s="37"/>
      <c r="D3" s="37"/>
      <c r="E3" s="38" t="s">
        <v>2</v>
      </c>
    </row>
    <row r="4" s="31" customFormat="1" ht="30.75" customHeight="1" spans="1:5">
      <c r="A4" s="39" t="s">
        <v>470</v>
      </c>
      <c r="B4" s="39" t="s">
        <v>766</v>
      </c>
      <c r="C4" s="39" t="s">
        <v>789</v>
      </c>
      <c r="D4" s="39" t="s">
        <v>795</v>
      </c>
      <c r="E4" s="39" t="s">
        <v>801</v>
      </c>
    </row>
    <row r="5" ht="30.75" customHeight="1" spans="1:5">
      <c r="A5" s="40" t="s">
        <v>622</v>
      </c>
      <c r="B5" s="43"/>
      <c r="C5" s="43"/>
      <c r="D5" s="47"/>
      <c r="E5" s="43"/>
    </row>
    <row r="6" ht="30.75" customHeight="1" spans="1:5">
      <c r="A6" s="40" t="s">
        <v>802</v>
      </c>
      <c r="B6" s="43"/>
      <c r="C6" s="43"/>
      <c r="D6" s="47"/>
      <c r="E6" s="43"/>
    </row>
    <row r="7" ht="30.75" customHeight="1" spans="1:5">
      <c r="A7" s="40" t="s">
        <v>803</v>
      </c>
      <c r="B7" s="43"/>
      <c r="C7" s="43"/>
      <c r="D7" s="47"/>
      <c r="E7" s="43"/>
    </row>
    <row r="8" ht="30.75" customHeight="1" spans="1:5">
      <c r="A8" s="40" t="s">
        <v>804</v>
      </c>
      <c r="B8" s="43"/>
      <c r="C8" s="43"/>
      <c r="D8" s="47"/>
      <c r="E8" s="43"/>
    </row>
    <row r="9" ht="30.75" customHeight="1" spans="1:5">
      <c r="A9" s="40" t="s">
        <v>805</v>
      </c>
      <c r="B9" s="41">
        <v>31929</v>
      </c>
      <c r="C9" s="41">
        <v>5201</v>
      </c>
      <c r="D9" s="42">
        <f t="shared" ref="D9:D12" si="0">C9/B9*100</f>
        <v>16.2892668107363</v>
      </c>
      <c r="E9" s="43"/>
    </row>
    <row r="10" ht="30.75" customHeight="1" spans="1:5">
      <c r="A10" s="40" t="s">
        <v>806</v>
      </c>
      <c r="B10" s="41"/>
      <c r="C10" s="41"/>
      <c r="D10" s="42"/>
      <c r="E10" s="43"/>
    </row>
    <row r="11" ht="30.75" customHeight="1" spans="1:5">
      <c r="A11" s="40" t="s">
        <v>628</v>
      </c>
      <c r="B11" s="41">
        <v>330</v>
      </c>
      <c r="C11" s="41">
        <v>77</v>
      </c>
      <c r="D11" s="42">
        <f t="shared" si="0"/>
        <v>23.3333333333333</v>
      </c>
      <c r="E11" s="43"/>
    </row>
    <row r="12" ht="30.75" customHeight="1" spans="1:5">
      <c r="A12" s="40" t="s">
        <v>807</v>
      </c>
      <c r="B12" s="41">
        <v>500</v>
      </c>
      <c r="C12" s="41">
        <v>182</v>
      </c>
      <c r="D12" s="42">
        <f t="shared" si="0"/>
        <v>36.4</v>
      </c>
      <c r="E12" s="43"/>
    </row>
    <row r="13" ht="30.75" customHeight="1" spans="1:5">
      <c r="A13" s="40" t="s">
        <v>808</v>
      </c>
      <c r="B13" s="41"/>
      <c r="C13" s="41"/>
      <c r="D13" s="42"/>
      <c r="E13" s="43"/>
    </row>
    <row r="14" ht="30.75" customHeight="1" spans="1:5">
      <c r="A14" s="40"/>
      <c r="B14" s="41"/>
      <c r="C14" s="41"/>
      <c r="D14" s="42"/>
      <c r="E14" s="43"/>
    </row>
    <row r="15" s="32" customFormat="1" ht="30.75" customHeight="1" spans="1:5">
      <c r="A15" s="44" t="s">
        <v>809</v>
      </c>
      <c r="B15" s="45">
        <f>SUM(B5:B14)</f>
        <v>32759</v>
      </c>
      <c r="C15" s="45">
        <f>SUM(C5:C14)</f>
        <v>5460</v>
      </c>
      <c r="D15" s="46">
        <f>C15/B15*100</f>
        <v>16.6671754327055</v>
      </c>
      <c r="E15" s="44"/>
    </row>
  </sheetData>
  <mergeCells count="1">
    <mergeCell ref="A2:E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 &amp;"-"&amp;14- &amp;P -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28"/>
  <sheetViews>
    <sheetView topLeftCell="A12" workbookViewId="0">
      <selection activeCell="A6" sqref="$A6:$XFD28"/>
    </sheetView>
  </sheetViews>
  <sheetFormatPr defaultColWidth="9" defaultRowHeight="14.25" outlineLevelCol="6"/>
  <cols>
    <col min="1" max="1" width="33.45" style="327" customWidth="1"/>
    <col min="2" max="2" width="9.49166666666667" style="327" customWidth="1"/>
    <col min="3" max="3" width="9.20833333333333" style="327" customWidth="1"/>
    <col min="4" max="4" width="9.24166666666667" style="327" customWidth="1"/>
    <col min="5" max="5" width="9.075" style="327" customWidth="1"/>
    <col min="6" max="6" width="9.49166666666667" style="327" customWidth="1"/>
    <col min="7" max="7" width="8.73333333333333" style="327" customWidth="1"/>
    <col min="8" max="16384" width="9" style="327"/>
  </cols>
  <sheetData>
    <row r="1" ht="18.75" customHeight="1" spans="1:1">
      <c r="A1" s="7" t="s">
        <v>64</v>
      </c>
    </row>
    <row r="2" ht="39.75" customHeight="1" spans="1:7">
      <c r="A2" s="328" t="s">
        <v>65</v>
      </c>
      <c r="B2" s="328"/>
      <c r="C2" s="328"/>
      <c r="D2" s="328"/>
      <c r="E2" s="328"/>
      <c r="F2" s="328"/>
      <c r="G2" s="328"/>
    </row>
    <row r="3" ht="26.25" customHeight="1" spans="1:7">
      <c r="A3" s="329"/>
      <c r="B3" s="330"/>
      <c r="C3" s="330"/>
      <c r="D3" s="330"/>
      <c r="E3" s="330"/>
      <c r="F3" s="331" t="s">
        <v>2</v>
      </c>
      <c r="G3" s="331"/>
    </row>
    <row r="4" ht="26.25" customHeight="1" spans="1:7">
      <c r="A4" s="155" t="s">
        <v>3</v>
      </c>
      <c r="B4" s="155" t="s">
        <v>4</v>
      </c>
      <c r="C4" s="332" t="s">
        <v>5</v>
      </c>
      <c r="D4" s="333"/>
      <c r="E4" s="334"/>
      <c r="F4" s="335" t="s">
        <v>66</v>
      </c>
      <c r="G4" s="155" t="s">
        <v>7</v>
      </c>
    </row>
    <row r="5" ht="36" customHeight="1" spans="1:7">
      <c r="A5" s="210"/>
      <c r="B5" s="210"/>
      <c r="C5" s="155" t="s">
        <v>8</v>
      </c>
      <c r="D5" s="155" t="s">
        <v>38</v>
      </c>
      <c r="E5" s="155" t="s">
        <v>10</v>
      </c>
      <c r="F5" s="336"/>
      <c r="G5" s="210"/>
    </row>
    <row r="6" s="325" customFormat="1" ht="25" customHeight="1" spans="1:7">
      <c r="A6" s="337" t="s">
        <v>11</v>
      </c>
      <c r="B6" s="338">
        <f>SUM(B7:B20)</f>
        <v>9923</v>
      </c>
      <c r="C6" s="338">
        <f>SUM(C7:C20)</f>
        <v>9800</v>
      </c>
      <c r="D6" s="338">
        <f>SUM(D7:D20)</f>
        <v>9800</v>
      </c>
      <c r="E6" s="338">
        <f>SUM(E7:E20)</f>
        <v>9688</v>
      </c>
      <c r="F6" s="339">
        <f>E6/D6*100</f>
        <v>98.8571428571429</v>
      </c>
      <c r="G6" s="339">
        <f>(E6-B6)/B6*100</f>
        <v>-2.36823541267762</v>
      </c>
    </row>
    <row r="7" ht="25" customHeight="1" spans="1:7">
      <c r="A7" s="61" t="s">
        <v>67</v>
      </c>
      <c r="B7" s="340">
        <v>4164</v>
      </c>
      <c r="C7" s="340">
        <v>4085</v>
      </c>
      <c r="D7" s="340">
        <v>4085</v>
      </c>
      <c r="E7" s="340">
        <v>3718</v>
      </c>
      <c r="F7" s="341">
        <f>E7/D7*100</f>
        <v>91.015911872705</v>
      </c>
      <c r="G7" s="341">
        <f>(E7-B7)/B7*100</f>
        <v>-10.7108549471662</v>
      </c>
    </row>
    <row r="8" ht="25" customHeight="1" spans="1:7">
      <c r="A8" s="61" t="s">
        <v>13</v>
      </c>
      <c r="B8" s="340">
        <v>535</v>
      </c>
      <c r="C8" s="342">
        <v>500</v>
      </c>
      <c r="D8" s="342">
        <v>500</v>
      </c>
      <c r="E8" s="342">
        <v>411</v>
      </c>
      <c r="F8" s="341">
        <f t="shared" ref="F8:F25" si="0">E8/D8*100</f>
        <v>82.2</v>
      </c>
      <c r="G8" s="341">
        <f t="shared" ref="G8:G26" si="1">(E8-B8)/B8*100</f>
        <v>-23.1775700934579</v>
      </c>
    </row>
    <row r="9" ht="25" customHeight="1" spans="1:7">
      <c r="A9" s="61" t="s">
        <v>14</v>
      </c>
      <c r="B9" s="340">
        <v>141</v>
      </c>
      <c r="C9" s="342">
        <v>140</v>
      </c>
      <c r="D9" s="342">
        <v>140</v>
      </c>
      <c r="E9" s="342">
        <v>188</v>
      </c>
      <c r="F9" s="341">
        <f t="shared" si="0"/>
        <v>134.285714285714</v>
      </c>
      <c r="G9" s="341">
        <f t="shared" si="1"/>
        <v>33.3333333333333</v>
      </c>
    </row>
    <row r="10" ht="25" customHeight="1" spans="1:7">
      <c r="A10" s="61" t="s">
        <v>15</v>
      </c>
      <c r="B10" s="340">
        <v>475</v>
      </c>
      <c r="C10" s="342">
        <v>450</v>
      </c>
      <c r="D10" s="342">
        <v>450</v>
      </c>
      <c r="E10" s="342">
        <v>439</v>
      </c>
      <c r="F10" s="341">
        <f t="shared" si="0"/>
        <v>97.5555555555556</v>
      </c>
      <c r="G10" s="341">
        <f t="shared" si="1"/>
        <v>-7.57894736842105</v>
      </c>
    </row>
    <row r="11" ht="25" customHeight="1" spans="1:7">
      <c r="A11" s="61" t="s">
        <v>16</v>
      </c>
      <c r="B11" s="340">
        <v>812</v>
      </c>
      <c r="C11" s="342">
        <v>800</v>
      </c>
      <c r="D11" s="342">
        <v>800</v>
      </c>
      <c r="E11" s="342">
        <v>674</v>
      </c>
      <c r="F11" s="341">
        <f t="shared" si="0"/>
        <v>84.25</v>
      </c>
      <c r="G11" s="341">
        <f t="shared" si="1"/>
        <v>-16.9950738916256</v>
      </c>
    </row>
    <row r="12" ht="25" customHeight="1" spans="1:7">
      <c r="A12" s="61" t="s">
        <v>17</v>
      </c>
      <c r="B12" s="340">
        <v>343</v>
      </c>
      <c r="C12" s="342">
        <v>350</v>
      </c>
      <c r="D12" s="342">
        <v>350</v>
      </c>
      <c r="E12" s="342">
        <v>509</v>
      </c>
      <c r="F12" s="341">
        <f t="shared" si="0"/>
        <v>145.428571428571</v>
      </c>
      <c r="G12" s="341">
        <f t="shared" si="1"/>
        <v>48.3965014577259</v>
      </c>
    </row>
    <row r="13" ht="25" customHeight="1" spans="1:7">
      <c r="A13" s="61" t="s">
        <v>18</v>
      </c>
      <c r="B13" s="340">
        <v>350</v>
      </c>
      <c r="C13" s="342">
        <v>350</v>
      </c>
      <c r="D13" s="342">
        <v>350</v>
      </c>
      <c r="E13" s="342">
        <v>148</v>
      </c>
      <c r="F13" s="341">
        <f t="shared" si="0"/>
        <v>42.2857142857143</v>
      </c>
      <c r="G13" s="341">
        <f t="shared" si="1"/>
        <v>-57.7142857142857</v>
      </c>
    </row>
    <row r="14" ht="25" customHeight="1" spans="1:7">
      <c r="A14" s="61" t="s">
        <v>19</v>
      </c>
      <c r="B14" s="340">
        <v>175</v>
      </c>
      <c r="C14" s="342">
        <v>170</v>
      </c>
      <c r="D14" s="342">
        <v>170</v>
      </c>
      <c r="E14" s="342">
        <v>305</v>
      </c>
      <c r="F14" s="341">
        <f t="shared" si="0"/>
        <v>179.411764705882</v>
      </c>
      <c r="G14" s="341">
        <f t="shared" si="1"/>
        <v>74.2857142857143</v>
      </c>
    </row>
    <row r="15" ht="25" customHeight="1" spans="1:7">
      <c r="A15" s="61" t="s">
        <v>20</v>
      </c>
      <c r="B15" s="340">
        <v>462</v>
      </c>
      <c r="C15" s="342">
        <v>550</v>
      </c>
      <c r="D15" s="342">
        <v>550</v>
      </c>
      <c r="E15" s="342">
        <v>793</v>
      </c>
      <c r="F15" s="341">
        <f t="shared" si="0"/>
        <v>144.181818181818</v>
      </c>
      <c r="G15" s="341">
        <f t="shared" si="1"/>
        <v>71.6450216450216</v>
      </c>
    </row>
    <row r="16" ht="25" customHeight="1" spans="1:7">
      <c r="A16" s="61" t="s">
        <v>21</v>
      </c>
      <c r="B16" s="340">
        <v>476</v>
      </c>
      <c r="C16" s="342">
        <v>500</v>
      </c>
      <c r="D16" s="342">
        <v>500</v>
      </c>
      <c r="E16" s="342">
        <v>490</v>
      </c>
      <c r="F16" s="341">
        <f t="shared" si="0"/>
        <v>98</v>
      </c>
      <c r="G16" s="341">
        <f t="shared" si="1"/>
        <v>2.94117647058823</v>
      </c>
    </row>
    <row r="17" ht="25" customHeight="1" spans="1:7">
      <c r="A17" s="61" t="s">
        <v>22</v>
      </c>
      <c r="B17" s="340">
        <v>396</v>
      </c>
      <c r="C17" s="342">
        <v>400</v>
      </c>
      <c r="D17" s="342">
        <v>400</v>
      </c>
      <c r="E17" s="342">
        <v>438</v>
      </c>
      <c r="F17" s="341">
        <f t="shared" si="0"/>
        <v>109.5</v>
      </c>
      <c r="G17" s="341">
        <f t="shared" si="1"/>
        <v>10.6060606060606</v>
      </c>
    </row>
    <row r="18" ht="25" customHeight="1" spans="1:7">
      <c r="A18" s="61" t="s">
        <v>23</v>
      </c>
      <c r="B18" s="340">
        <v>1282</v>
      </c>
      <c r="C18" s="342">
        <v>1200</v>
      </c>
      <c r="D18" s="342">
        <v>1200</v>
      </c>
      <c r="E18" s="340">
        <v>1162</v>
      </c>
      <c r="F18" s="341">
        <f t="shared" si="0"/>
        <v>96.8333333333333</v>
      </c>
      <c r="G18" s="341">
        <f t="shared" si="1"/>
        <v>-9.3603744149766</v>
      </c>
    </row>
    <row r="19" ht="25" customHeight="1" spans="1:7">
      <c r="A19" s="61" t="s">
        <v>24</v>
      </c>
      <c r="B19" s="340">
        <v>306</v>
      </c>
      <c r="C19" s="342">
        <v>300</v>
      </c>
      <c r="D19" s="342">
        <v>300</v>
      </c>
      <c r="E19" s="342">
        <v>406</v>
      </c>
      <c r="F19" s="341">
        <f t="shared" si="0"/>
        <v>135.333333333333</v>
      </c>
      <c r="G19" s="341">
        <f t="shared" si="1"/>
        <v>32.6797385620915</v>
      </c>
    </row>
    <row r="20" ht="25" customHeight="1" spans="1:7">
      <c r="A20" s="61" t="s">
        <v>25</v>
      </c>
      <c r="B20" s="340">
        <v>6</v>
      </c>
      <c r="C20" s="340">
        <v>5</v>
      </c>
      <c r="D20" s="340">
        <v>5</v>
      </c>
      <c r="E20" s="342">
        <v>7</v>
      </c>
      <c r="F20" s="341"/>
      <c r="G20" s="341">
        <f t="shared" si="1"/>
        <v>16.6666666666667</v>
      </c>
    </row>
    <row r="21" s="325" customFormat="1" ht="25" customHeight="1" spans="1:7">
      <c r="A21" s="337" t="s">
        <v>26</v>
      </c>
      <c r="B21" s="338">
        <f>SUM(B22:B27)</f>
        <v>1059</v>
      </c>
      <c r="C21" s="338">
        <f>SUM(C22:C27)</f>
        <v>1750</v>
      </c>
      <c r="D21" s="338">
        <f>SUM(D22:D27)</f>
        <v>1750</v>
      </c>
      <c r="E21" s="338">
        <f>SUM(E22:E27)</f>
        <v>1115</v>
      </c>
      <c r="F21" s="339">
        <f t="shared" si="0"/>
        <v>63.7142857142857</v>
      </c>
      <c r="G21" s="339">
        <f t="shared" si="1"/>
        <v>5.28800755429651</v>
      </c>
    </row>
    <row r="22" ht="25" customHeight="1" spans="1:7">
      <c r="A22" s="61" t="s">
        <v>27</v>
      </c>
      <c r="B22" s="343">
        <v>745</v>
      </c>
      <c r="C22" s="343">
        <v>700</v>
      </c>
      <c r="D22" s="343">
        <v>700</v>
      </c>
      <c r="E22" s="340">
        <v>619</v>
      </c>
      <c r="F22" s="341">
        <f t="shared" si="0"/>
        <v>88.4285714285714</v>
      </c>
      <c r="G22" s="341">
        <f t="shared" si="1"/>
        <v>-16.9127516778523</v>
      </c>
    </row>
    <row r="23" ht="25" customHeight="1" spans="1:7">
      <c r="A23" s="61" t="s">
        <v>28</v>
      </c>
      <c r="B23" s="343">
        <v>96</v>
      </c>
      <c r="C23" s="343">
        <v>480</v>
      </c>
      <c r="D23" s="343">
        <v>480</v>
      </c>
      <c r="E23" s="340">
        <v>201</v>
      </c>
      <c r="F23" s="341">
        <f t="shared" si="0"/>
        <v>41.875</v>
      </c>
      <c r="G23" s="341">
        <f t="shared" si="1"/>
        <v>109.375</v>
      </c>
    </row>
    <row r="24" ht="25" customHeight="1" spans="1:7">
      <c r="A24" s="61" t="s">
        <v>29</v>
      </c>
      <c r="B24" s="343">
        <v>71</v>
      </c>
      <c r="C24" s="343">
        <v>300</v>
      </c>
      <c r="D24" s="343">
        <v>300</v>
      </c>
      <c r="E24" s="340">
        <v>44</v>
      </c>
      <c r="F24" s="341">
        <f t="shared" si="0"/>
        <v>14.6666666666667</v>
      </c>
      <c r="G24" s="341">
        <f t="shared" si="1"/>
        <v>-38.0281690140845</v>
      </c>
    </row>
    <row r="25" ht="25" customHeight="1" spans="1:7">
      <c r="A25" s="272" t="s">
        <v>30</v>
      </c>
      <c r="B25" s="343">
        <v>135</v>
      </c>
      <c r="C25" s="343">
        <v>200</v>
      </c>
      <c r="D25" s="343">
        <v>200</v>
      </c>
      <c r="E25" s="340">
        <v>249</v>
      </c>
      <c r="F25" s="341">
        <f t="shared" si="0"/>
        <v>124.5</v>
      </c>
      <c r="G25" s="341">
        <f t="shared" si="1"/>
        <v>84.4444444444444</v>
      </c>
    </row>
    <row r="26" ht="25" customHeight="1" spans="1:7">
      <c r="A26" s="61" t="s">
        <v>31</v>
      </c>
      <c r="B26" s="343">
        <v>12</v>
      </c>
      <c r="C26" s="343"/>
      <c r="D26" s="343"/>
      <c r="E26" s="340">
        <v>2</v>
      </c>
      <c r="F26" s="341"/>
      <c r="G26" s="341">
        <f t="shared" si="1"/>
        <v>-83.3333333333333</v>
      </c>
    </row>
    <row r="27" ht="25" customHeight="1" spans="1:7">
      <c r="A27" s="61" t="s">
        <v>32</v>
      </c>
      <c r="B27" s="340"/>
      <c r="C27" s="340">
        <v>70</v>
      </c>
      <c r="D27" s="340">
        <v>70</v>
      </c>
      <c r="E27" s="340"/>
      <c r="F27" s="339"/>
      <c r="G27" s="341"/>
    </row>
    <row r="28" s="326" customFormat="1" ht="25" customHeight="1" spans="1:7">
      <c r="A28" s="344" t="s">
        <v>33</v>
      </c>
      <c r="B28" s="338">
        <f>SUM(B6,B21)</f>
        <v>10982</v>
      </c>
      <c r="C28" s="338">
        <f>SUM(C6,C21)</f>
        <v>11550</v>
      </c>
      <c r="D28" s="338">
        <f>SUM(D6,D21)</f>
        <v>11550</v>
      </c>
      <c r="E28" s="338">
        <f>SUM(E6,E21)</f>
        <v>10803</v>
      </c>
      <c r="F28" s="339">
        <f>E28/D28*100</f>
        <v>93.5324675324675</v>
      </c>
      <c r="G28" s="339">
        <f>(E28-B28)/B28*100</f>
        <v>-1.62993990165726</v>
      </c>
    </row>
  </sheetData>
  <mergeCells count="7">
    <mergeCell ref="A2:G2"/>
    <mergeCell ref="F3:G3"/>
    <mergeCell ref="C4:E4"/>
    <mergeCell ref="A4:A5"/>
    <mergeCell ref="B4:B5"/>
    <mergeCell ref="F4:F5"/>
    <mergeCell ref="G4:G5"/>
  </mergeCells>
  <printOptions horizontalCentered="1"/>
  <pageMargins left="0.747916666666667" right="0.590277777777778" top="0.786805555555556" bottom="0.786805555555556" header="0.511805555555556" footer="0.590277777777778"/>
  <pageSetup paperSize="9" orientation="portrait" horizontalDpi="600"/>
  <headerFooter alignWithMargins="0">
    <oddFooter>&amp;R &amp;"-"&amp;14 - &amp;P -  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E15"/>
  <sheetViews>
    <sheetView workbookViewId="0">
      <selection activeCell="A5" sqref="$A5:$XFD15"/>
    </sheetView>
  </sheetViews>
  <sheetFormatPr defaultColWidth="9" defaultRowHeight="13.5" outlineLevelCol="4"/>
  <cols>
    <col min="1" max="1" width="44.2416666666667" style="33" customWidth="1"/>
    <col min="2" max="3" width="23.5" style="34" customWidth="1"/>
    <col min="4" max="4" width="29.35" style="34" customWidth="1"/>
    <col min="5" max="5" width="14" style="34" customWidth="1"/>
    <col min="6" max="6" width="9" style="34" customWidth="1"/>
    <col min="7" max="16384" width="9" style="34"/>
  </cols>
  <sheetData>
    <row r="1" ht="25.5" customHeight="1" spans="1:1">
      <c r="A1" s="7" t="s">
        <v>818</v>
      </c>
    </row>
    <row r="2" ht="45.75" customHeight="1" spans="1:5">
      <c r="A2" s="35" t="s">
        <v>819</v>
      </c>
      <c r="B2" s="35"/>
      <c r="C2" s="35"/>
      <c r="D2" s="35"/>
      <c r="E2" s="35"/>
    </row>
    <row r="3" ht="26.25" customHeight="1" spans="1:5">
      <c r="A3" s="36"/>
      <c r="B3" s="37"/>
      <c r="C3" s="37"/>
      <c r="D3" s="37"/>
      <c r="E3" s="38" t="s">
        <v>2</v>
      </c>
    </row>
    <row r="4" s="31" customFormat="1" ht="29.1" customHeight="1" spans="1:5">
      <c r="A4" s="39" t="s">
        <v>470</v>
      </c>
      <c r="B4" s="39" t="s">
        <v>766</v>
      </c>
      <c r="C4" s="39" t="s">
        <v>789</v>
      </c>
      <c r="D4" s="39" t="s">
        <v>795</v>
      </c>
      <c r="E4" s="39" t="s">
        <v>801</v>
      </c>
    </row>
    <row r="5" ht="31" customHeight="1" spans="1:5">
      <c r="A5" s="40" t="s">
        <v>639</v>
      </c>
      <c r="B5" s="41"/>
      <c r="C5" s="41">
        <v>1</v>
      </c>
      <c r="D5" s="42"/>
      <c r="E5" s="43"/>
    </row>
    <row r="6" ht="31" customHeight="1" spans="1:5">
      <c r="A6" s="40" t="s">
        <v>820</v>
      </c>
      <c r="B6" s="41">
        <v>1500</v>
      </c>
      <c r="C6" s="41">
        <v>1089</v>
      </c>
      <c r="D6" s="42">
        <f>C6/B6*100</f>
        <v>72.6</v>
      </c>
      <c r="E6" s="43"/>
    </row>
    <row r="7" ht="31" customHeight="1" spans="1:5">
      <c r="A7" s="40" t="s">
        <v>641</v>
      </c>
      <c r="B7" s="41"/>
      <c r="C7" s="41"/>
      <c r="D7" s="42"/>
      <c r="E7" s="43"/>
    </row>
    <row r="8" ht="31" customHeight="1" spans="1:5">
      <c r="A8" s="40" t="s">
        <v>642</v>
      </c>
      <c r="B8" s="41">
        <v>10030</v>
      </c>
      <c r="C8" s="41">
        <v>14876</v>
      </c>
      <c r="D8" s="42">
        <f>C8/B8*100</f>
        <v>148.315054835494</v>
      </c>
      <c r="E8" s="43"/>
    </row>
    <row r="9" ht="31" customHeight="1" spans="1:5">
      <c r="A9" s="40" t="s">
        <v>643</v>
      </c>
      <c r="B9" s="41"/>
      <c r="C9" s="41">
        <v>49</v>
      </c>
      <c r="D9" s="42"/>
      <c r="E9" s="43"/>
    </row>
    <row r="10" ht="31" customHeight="1" spans="1:5">
      <c r="A10" s="40" t="s">
        <v>644</v>
      </c>
      <c r="B10" s="41"/>
      <c r="C10" s="41"/>
      <c r="D10" s="42"/>
      <c r="E10" s="43"/>
    </row>
    <row r="11" ht="31" customHeight="1" spans="1:5">
      <c r="A11" s="40" t="s">
        <v>682</v>
      </c>
      <c r="B11" s="41"/>
      <c r="C11" s="41"/>
      <c r="D11" s="42"/>
      <c r="E11" s="43"/>
    </row>
    <row r="12" ht="31" customHeight="1" spans="1:5">
      <c r="A12" s="40" t="s">
        <v>646</v>
      </c>
      <c r="B12" s="41"/>
      <c r="C12" s="41"/>
      <c r="D12" s="42"/>
      <c r="E12" s="43"/>
    </row>
    <row r="13" ht="31" customHeight="1" spans="1:5">
      <c r="A13" s="40" t="s">
        <v>813</v>
      </c>
      <c r="B13" s="41">
        <v>3014</v>
      </c>
      <c r="C13" s="41">
        <f>158+11</f>
        <v>169</v>
      </c>
      <c r="D13" s="42">
        <f>C13/B13*100</f>
        <v>5.60716655607167</v>
      </c>
      <c r="E13" s="43"/>
    </row>
    <row r="14" ht="31" customHeight="1" spans="1:5">
      <c r="A14" s="40" t="s">
        <v>814</v>
      </c>
      <c r="B14" s="41">
        <v>500</v>
      </c>
      <c r="C14" s="41">
        <v>6321</v>
      </c>
      <c r="D14" s="42">
        <f>C14/B14*100</f>
        <v>1264.2</v>
      </c>
      <c r="E14" s="43"/>
    </row>
    <row r="15" s="32" customFormat="1" ht="31" customHeight="1" spans="1:5">
      <c r="A15" s="44" t="s">
        <v>815</v>
      </c>
      <c r="B15" s="45">
        <f>SUM(B5:B14)</f>
        <v>15044</v>
      </c>
      <c r="C15" s="45">
        <f>SUM(C5:C14)</f>
        <v>22505</v>
      </c>
      <c r="D15" s="46">
        <f>C15/B15*100</f>
        <v>149.594522733316</v>
      </c>
      <c r="E15" s="44"/>
    </row>
  </sheetData>
  <mergeCells count="1">
    <mergeCell ref="A2:E2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 &amp;"-"&amp;14- &amp;P - 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21"/>
  <sheetViews>
    <sheetView showZeros="0" zoomScale="85" zoomScaleNormal="85" workbookViewId="0">
      <selection activeCell="I28" sqref="I28"/>
    </sheetView>
  </sheetViews>
  <sheetFormatPr defaultColWidth="9" defaultRowHeight="14.25" outlineLevelCol="3"/>
  <cols>
    <col min="1" max="1" width="44.1833333333333" style="6" customWidth="1"/>
    <col min="2" max="2" width="12.6333333333333" style="5" customWidth="1"/>
    <col min="3" max="3" width="12.5" style="6" customWidth="1"/>
    <col min="4" max="4" width="13.5" style="23" customWidth="1"/>
    <col min="5" max="5" width="9.88333333333333" style="6" customWidth="1"/>
    <col min="6" max="6" width="9" style="6"/>
    <col min="7" max="7" width="15.5" style="6"/>
    <col min="8" max="16384" width="9" style="6"/>
  </cols>
  <sheetData>
    <row r="1" ht="26.25" customHeight="1" spans="1:1">
      <c r="A1" s="7" t="s">
        <v>821</v>
      </c>
    </row>
    <row r="2" ht="48.75" customHeight="1" spans="1:4">
      <c r="A2" s="8" t="s">
        <v>822</v>
      </c>
      <c r="B2" s="8"/>
      <c r="C2" s="8"/>
      <c r="D2" s="24"/>
    </row>
    <row r="3" ht="26.25" customHeight="1" spans="1:4">
      <c r="A3" s="25"/>
      <c r="B3" s="26"/>
      <c r="C3" s="27"/>
      <c r="D3" s="28" t="s">
        <v>2</v>
      </c>
    </row>
    <row r="4" s="1" customFormat="1" ht="32.1" customHeight="1" spans="1:4">
      <c r="A4" s="12" t="s">
        <v>529</v>
      </c>
      <c r="B4" s="13" t="s">
        <v>8</v>
      </c>
      <c r="C4" s="12" t="s">
        <v>789</v>
      </c>
      <c r="D4" s="13" t="s">
        <v>739</v>
      </c>
    </row>
    <row r="5" s="2" customFormat="1" ht="32.1" customHeight="1" spans="1:4">
      <c r="A5" s="14" t="s">
        <v>740</v>
      </c>
      <c r="B5" s="15">
        <f>SUM(B6:B11)</f>
        <v>8002</v>
      </c>
      <c r="C5" s="15">
        <f>SUM(C6:C11)</f>
        <v>6893</v>
      </c>
      <c r="D5" s="16">
        <f t="shared" ref="D5:D6" si="0">C5/B5*100</f>
        <v>86.1409647588103</v>
      </c>
    </row>
    <row r="6" ht="32.1" customHeight="1" spans="1:4">
      <c r="A6" s="17" t="s">
        <v>741</v>
      </c>
      <c r="B6" s="18">
        <v>1641</v>
      </c>
      <c r="C6" s="18">
        <v>1376</v>
      </c>
      <c r="D6" s="19">
        <f t="shared" si="0"/>
        <v>83.8513101767215</v>
      </c>
    </row>
    <row r="7" ht="32.1" customHeight="1" spans="1:4">
      <c r="A7" s="17" t="s">
        <v>742</v>
      </c>
      <c r="B7" s="18">
        <v>6078</v>
      </c>
      <c r="C7" s="18">
        <v>5022</v>
      </c>
      <c r="D7" s="19">
        <f t="shared" ref="D7:D10" si="1">C7/B7*100</f>
        <v>82.6258637709773</v>
      </c>
    </row>
    <row r="8" ht="32.1" customHeight="1" spans="1:4">
      <c r="A8" s="17" t="s">
        <v>743</v>
      </c>
      <c r="B8" s="18">
        <v>24</v>
      </c>
      <c r="C8" s="18">
        <v>487</v>
      </c>
      <c r="D8" s="19">
        <f t="shared" si="1"/>
        <v>2029.16666666667</v>
      </c>
    </row>
    <row r="9" ht="32.1" customHeight="1" spans="1:4">
      <c r="A9" s="29" t="s">
        <v>32</v>
      </c>
      <c r="B9" s="18">
        <v>3</v>
      </c>
      <c r="C9" s="18"/>
      <c r="D9" s="19">
        <f t="shared" si="1"/>
        <v>0</v>
      </c>
    </row>
    <row r="10" ht="32.1" customHeight="1" spans="1:4">
      <c r="A10" s="29" t="s">
        <v>823</v>
      </c>
      <c r="B10" s="18">
        <v>256</v>
      </c>
      <c r="C10" s="18"/>
      <c r="D10" s="19">
        <f t="shared" si="1"/>
        <v>0</v>
      </c>
    </row>
    <row r="11" ht="32.1" customHeight="1" spans="1:4">
      <c r="A11" s="17" t="s">
        <v>745</v>
      </c>
      <c r="B11" s="18"/>
      <c r="C11" s="18">
        <v>8</v>
      </c>
      <c r="D11" s="19"/>
    </row>
    <row r="12" s="2" customFormat="1" ht="32.1" customHeight="1" spans="1:4">
      <c r="A12" s="30" t="s">
        <v>746</v>
      </c>
      <c r="B12" s="15">
        <f>SUM(B13:B15)</f>
        <v>20956</v>
      </c>
      <c r="C12" s="15">
        <f>SUM(C13:C16)</f>
        <v>16734</v>
      </c>
      <c r="D12" s="16">
        <f>C12/B12*100</f>
        <v>79.8530253865242</v>
      </c>
    </row>
    <row r="13" ht="32.1" customHeight="1" spans="1:4">
      <c r="A13" s="17" t="s">
        <v>747</v>
      </c>
      <c r="B13" s="18">
        <v>9396</v>
      </c>
      <c r="C13" s="18">
        <v>4926</v>
      </c>
      <c r="D13" s="19">
        <f>C13/B13*100</f>
        <v>52.42656449553</v>
      </c>
    </row>
    <row r="14" ht="32.1" customHeight="1" spans="1:4">
      <c r="A14" s="17" t="s">
        <v>748</v>
      </c>
      <c r="B14" s="18">
        <v>11500</v>
      </c>
      <c r="C14" s="18">
        <v>11580</v>
      </c>
      <c r="D14" s="19">
        <f t="shared" ref="D14:D15" si="2">C14/B14*100</f>
        <v>100.695652173913</v>
      </c>
    </row>
    <row r="15" ht="32.1" customHeight="1" spans="1:4">
      <c r="A15" s="17" t="s">
        <v>743</v>
      </c>
      <c r="B15" s="18">
        <v>60</v>
      </c>
      <c r="C15" s="18">
        <v>46</v>
      </c>
      <c r="D15" s="19">
        <f t="shared" si="2"/>
        <v>76.6666666666667</v>
      </c>
    </row>
    <row r="16" ht="32.1" customHeight="1" spans="1:4">
      <c r="A16" s="17" t="s">
        <v>745</v>
      </c>
      <c r="B16" s="18"/>
      <c r="C16" s="18">
        <v>182</v>
      </c>
      <c r="D16" s="19"/>
    </row>
    <row r="17" s="3" customFormat="1" ht="32.1" customHeight="1" spans="1:4">
      <c r="A17" s="20" t="s">
        <v>630</v>
      </c>
      <c r="B17" s="21">
        <f>B5+B12</f>
        <v>28958</v>
      </c>
      <c r="C17" s="21">
        <f>C5+C12</f>
        <v>23627</v>
      </c>
      <c r="D17" s="16">
        <f>C17/B17*100</f>
        <v>81.5905794599075</v>
      </c>
    </row>
    <row r="18" s="2" customFormat="1" ht="32.1" customHeight="1" spans="1:4">
      <c r="A18" s="22" t="s">
        <v>631</v>
      </c>
      <c r="B18" s="21">
        <f>B19+B20</f>
        <v>34121</v>
      </c>
      <c r="C18" s="21">
        <f>C19+C20</f>
        <v>32976</v>
      </c>
      <c r="D18" s="16">
        <f>C18/B18*100</f>
        <v>96.6442953020134</v>
      </c>
    </row>
    <row r="19" ht="32.1" customHeight="1" spans="1:4">
      <c r="A19" s="17" t="s">
        <v>749</v>
      </c>
      <c r="B19" s="18">
        <v>20022</v>
      </c>
      <c r="C19" s="18">
        <v>19022</v>
      </c>
      <c r="D19" s="19">
        <f>C19/B19*100</f>
        <v>95.0054939566477</v>
      </c>
    </row>
    <row r="20" ht="32.1" customHeight="1" spans="1:4">
      <c r="A20" s="17" t="s">
        <v>750</v>
      </c>
      <c r="B20" s="18">
        <v>14099</v>
      </c>
      <c r="C20" s="18">
        <v>13954</v>
      </c>
      <c r="D20" s="19">
        <f>C20/B20*100</f>
        <v>98.9715582665437</v>
      </c>
    </row>
    <row r="21" s="3" customFormat="1" ht="32.1" customHeight="1" spans="1:4">
      <c r="A21" s="20" t="s">
        <v>540</v>
      </c>
      <c r="B21" s="21">
        <f>B17+B18</f>
        <v>63079</v>
      </c>
      <c r="C21" s="21">
        <f>C17+C18</f>
        <v>56603</v>
      </c>
      <c r="D21" s="16">
        <f>C21/B21*100</f>
        <v>89.7335087747111</v>
      </c>
    </row>
  </sheetData>
  <mergeCells count="1">
    <mergeCell ref="A2:D2"/>
  </mergeCells>
  <printOptions horizontalCentered="1"/>
  <pageMargins left="0.944444444444444" right="0.786805555555556" top="0.984027777777778" bottom="0.984027777777778" header="0.511805555555556" footer="0.786805555555556"/>
  <pageSetup paperSize="9" orientation="portrait" horizontalDpi="600"/>
  <headerFooter alignWithMargins="0">
    <oddFooter>&amp;R &amp;"-"&amp;14 - &amp;P - 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D19"/>
  <sheetViews>
    <sheetView showZeros="0" tabSelected="1" topLeftCell="A8" workbookViewId="0">
      <selection activeCell="A5" sqref="$A5:$XFD19"/>
    </sheetView>
  </sheetViews>
  <sheetFormatPr defaultColWidth="9" defaultRowHeight="14.25" outlineLevelCol="3"/>
  <cols>
    <col min="1" max="1" width="45.8666666666667" style="4" customWidth="1"/>
    <col min="2" max="2" width="13.25" style="5" customWidth="1"/>
    <col min="3" max="3" width="13.8916666666667" style="6" customWidth="1"/>
    <col min="4" max="4" width="13.3083333333333" style="6" customWidth="1"/>
    <col min="5" max="5" width="9" style="6"/>
    <col min="6" max="6" width="9.38333333333333" style="6"/>
    <col min="7" max="244" width="9" style="6"/>
    <col min="245" max="245" width="42" style="6" customWidth="1"/>
    <col min="246" max="248" width="14.75" style="6" customWidth="1"/>
    <col min="249" max="249" width="9.88333333333333" style="6" customWidth="1"/>
    <col min="250" max="16384" width="9" style="6"/>
  </cols>
  <sheetData>
    <row r="1" ht="23.25" customHeight="1" spans="1:1">
      <c r="A1" s="7" t="s">
        <v>824</v>
      </c>
    </row>
    <row r="2" ht="49.5" customHeight="1" spans="1:4">
      <c r="A2" s="8" t="s">
        <v>825</v>
      </c>
      <c r="B2" s="8"/>
      <c r="C2" s="8"/>
      <c r="D2" s="8"/>
    </row>
    <row r="3" ht="28.5" customHeight="1" spans="1:4">
      <c r="A3" s="9"/>
      <c r="B3" s="10"/>
      <c r="C3" s="10"/>
      <c r="D3" s="11" t="s">
        <v>2</v>
      </c>
    </row>
    <row r="4" s="1" customFormat="1" ht="33.95" customHeight="1" spans="1:4">
      <c r="A4" s="12" t="s">
        <v>529</v>
      </c>
      <c r="B4" s="13" t="s">
        <v>8</v>
      </c>
      <c r="C4" s="12" t="s">
        <v>789</v>
      </c>
      <c r="D4" s="12" t="s">
        <v>739</v>
      </c>
    </row>
    <row r="5" s="2" customFormat="1" ht="36" customHeight="1" spans="1:4">
      <c r="A5" s="14" t="s">
        <v>753</v>
      </c>
      <c r="B5" s="15">
        <f>SUM(B6:B10)</f>
        <v>6187</v>
      </c>
      <c r="C5" s="15">
        <f>SUM(C6:C10)</f>
        <v>2984</v>
      </c>
      <c r="D5" s="16">
        <f t="shared" ref="D5:D6" si="0">C5/B5*100</f>
        <v>48.2301600129303</v>
      </c>
    </row>
    <row r="6" ht="36" customHeight="1" spans="1:4">
      <c r="A6" s="17" t="s">
        <v>754</v>
      </c>
      <c r="B6" s="18">
        <v>5700</v>
      </c>
      <c r="C6" s="18">
        <v>2727</v>
      </c>
      <c r="D6" s="19">
        <f t="shared" si="0"/>
        <v>47.8421052631579</v>
      </c>
    </row>
    <row r="7" ht="36" customHeight="1" spans="1:4">
      <c r="A7" s="17" t="s">
        <v>755</v>
      </c>
      <c r="B7" s="18">
        <v>407</v>
      </c>
      <c r="C7" s="18">
        <v>195</v>
      </c>
      <c r="D7" s="19">
        <f t="shared" ref="D7:D8" si="1">C7/B7*100</f>
        <v>47.9115479115479</v>
      </c>
    </row>
    <row r="8" ht="36" customHeight="1" spans="1:4">
      <c r="A8" s="17" t="s">
        <v>756</v>
      </c>
      <c r="B8" s="18">
        <v>80</v>
      </c>
      <c r="C8" s="18">
        <v>58</v>
      </c>
      <c r="D8" s="19">
        <f t="shared" si="1"/>
        <v>72.5</v>
      </c>
    </row>
    <row r="9" ht="36" customHeight="1" spans="1:4">
      <c r="A9" s="17" t="s">
        <v>757</v>
      </c>
      <c r="B9" s="18"/>
      <c r="C9" s="18"/>
      <c r="D9" s="19"/>
    </row>
    <row r="10" ht="36" customHeight="1" spans="1:4">
      <c r="A10" s="17" t="s">
        <v>758</v>
      </c>
      <c r="B10" s="18"/>
      <c r="C10" s="18">
        <v>4</v>
      </c>
      <c r="D10" s="19"/>
    </row>
    <row r="11" s="2" customFormat="1" ht="36" customHeight="1" spans="1:4">
      <c r="A11" s="14" t="s">
        <v>759</v>
      </c>
      <c r="B11" s="15">
        <f>SUM(B12:B14)</f>
        <v>20203</v>
      </c>
      <c r="C11" s="15">
        <f>SUM(C12:C14)</f>
        <v>10195</v>
      </c>
      <c r="D11" s="16">
        <f t="shared" ref="D11:D12" si="2">C11/B11*100</f>
        <v>50.4628025540761</v>
      </c>
    </row>
    <row r="12" ht="36" customHeight="1" spans="1:4">
      <c r="A12" s="17" t="s">
        <v>760</v>
      </c>
      <c r="B12" s="18">
        <v>20190</v>
      </c>
      <c r="C12" s="18">
        <v>10121</v>
      </c>
      <c r="D12" s="19">
        <f t="shared" si="2"/>
        <v>50.1287766220901</v>
      </c>
    </row>
    <row r="13" ht="36" customHeight="1" spans="1:4">
      <c r="A13" s="17" t="s">
        <v>761</v>
      </c>
      <c r="B13" s="18">
        <v>13</v>
      </c>
      <c r="C13" s="18"/>
      <c r="D13" s="19"/>
    </row>
    <row r="14" ht="36" customHeight="1" spans="1:4">
      <c r="A14" s="17" t="s">
        <v>758</v>
      </c>
      <c r="B14" s="18"/>
      <c r="C14" s="18">
        <v>74</v>
      </c>
      <c r="D14" s="19"/>
    </row>
    <row r="15" s="3" customFormat="1" ht="36" customHeight="1" spans="1:4">
      <c r="A15" s="20" t="s">
        <v>651</v>
      </c>
      <c r="B15" s="21">
        <f>+B5+B11</f>
        <v>26390</v>
      </c>
      <c r="C15" s="21">
        <f>C5+C11</f>
        <v>13179</v>
      </c>
      <c r="D15" s="16">
        <f>C15/B15*100</f>
        <v>49.9393709738537</v>
      </c>
    </row>
    <row r="16" s="2" customFormat="1" ht="36" customHeight="1" spans="1:4">
      <c r="A16" s="22" t="s">
        <v>762</v>
      </c>
      <c r="B16" s="21">
        <f>B17+B18</f>
        <v>36689</v>
      </c>
      <c r="C16" s="21">
        <f>C17+C18</f>
        <v>43424</v>
      </c>
      <c r="D16" s="16">
        <f>C16/B16*100</f>
        <v>118.357000735915</v>
      </c>
    </row>
    <row r="17" ht="36" customHeight="1" spans="1:4">
      <c r="A17" s="17" t="s">
        <v>749</v>
      </c>
      <c r="B17" s="18">
        <v>21837</v>
      </c>
      <c r="C17" s="18">
        <v>22931</v>
      </c>
      <c r="D17" s="19">
        <f>C17/B17*100</f>
        <v>105.009845674772</v>
      </c>
    </row>
    <row r="18" ht="36" customHeight="1" spans="1:4">
      <c r="A18" s="17" t="s">
        <v>750</v>
      </c>
      <c r="B18" s="18">
        <v>14852</v>
      </c>
      <c r="C18" s="18">
        <v>20493</v>
      </c>
      <c r="D18" s="19">
        <f t="shared" ref="D18:D19" si="3">C18/B18*100</f>
        <v>137.981416644223</v>
      </c>
    </row>
    <row r="19" s="3" customFormat="1" ht="36" customHeight="1" spans="1:4">
      <c r="A19" s="20" t="s">
        <v>541</v>
      </c>
      <c r="B19" s="21">
        <f>B15+B16</f>
        <v>63079</v>
      </c>
      <c r="C19" s="21">
        <f>C15+C16</f>
        <v>56603</v>
      </c>
      <c r="D19" s="16">
        <f t="shared" si="3"/>
        <v>89.7335087747111</v>
      </c>
    </row>
  </sheetData>
  <mergeCells count="2">
    <mergeCell ref="A2:D2"/>
    <mergeCell ref="B3:C3"/>
  </mergeCells>
  <printOptions horizontalCentered="1"/>
  <pageMargins left="0.550694444444444" right="0.786805555555556" top="0.984027777777778" bottom="0.984027777777778" header="0.511805555555556" footer="0.786805555555556"/>
  <pageSetup paperSize="9" orientation="portrait" horizontalDpi="600"/>
  <headerFooter alignWithMargins="0">
    <oddFooter>&amp;L&amp;"-"&amp;14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472"/>
  <sheetViews>
    <sheetView showGridLines="0" showZeros="0" workbookViewId="0">
      <selection activeCell="D11" sqref="D11"/>
    </sheetView>
  </sheetViews>
  <sheetFormatPr defaultColWidth="12.1333333333333" defaultRowHeight="17.1" customHeight="1" outlineLevelCol="1"/>
  <cols>
    <col min="1" max="1" width="51.3833333333333" style="311" customWidth="1"/>
    <col min="2" max="2" width="31.25" style="312" customWidth="1"/>
    <col min="3" max="16384" width="12.1333333333333" style="310"/>
  </cols>
  <sheetData>
    <row r="1" s="307" customFormat="1" ht="18" customHeight="1" spans="1:2">
      <c r="A1" s="313" t="s">
        <v>68</v>
      </c>
      <c r="B1" s="314"/>
    </row>
    <row r="2" s="307" customFormat="1" ht="36" customHeight="1" spans="1:2">
      <c r="A2" s="315" t="s">
        <v>69</v>
      </c>
      <c r="B2" s="315"/>
    </row>
    <row r="3" s="307" customFormat="1" ht="18" customHeight="1" spans="1:2">
      <c r="A3" s="316"/>
      <c r="B3" s="316" t="s">
        <v>2</v>
      </c>
    </row>
    <row r="4" s="308" customFormat="1" ht="16" customHeight="1" spans="1:2">
      <c r="A4" s="317" t="s">
        <v>70</v>
      </c>
      <c r="B4" s="318" t="s">
        <v>10</v>
      </c>
    </row>
    <row r="5" s="309" customFormat="1" ht="16" customHeight="1" spans="1:2">
      <c r="A5" s="319" t="s">
        <v>71</v>
      </c>
      <c r="B5" s="320">
        <f>B6+B98+B119+B144+B155+B182+B240+B281+B311+B326+B383+B401+B405+B413+B421+B430+B439+B448+B465+B468+B471</f>
        <v>228052</v>
      </c>
    </row>
    <row r="6" s="309" customFormat="1" ht="16.25" customHeight="1" spans="1:2">
      <c r="A6" s="321" t="s">
        <v>72</v>
      </c>
      <c r="B6" s="320">
        <f>B7+B13+B18+B26+B29+B33+B38+B41+B44+B49+B54+B56+B59+B62+B67+B73+B77+B81+B85+B87+B90+B96</f>
        <v>15139</v>
      </c>
    </row>
    <row r="7" s="309" customFormat="1" ht="16.25" customHeight="1" spans="1:2">
      <c r="A7" s="321" t="s">
        <v>73</v>
      </c>
      <c r="B7" s="320">
        <f>SUM(B8:B12)</f>
        <v>804</v>
      </c>
    </row>
    <row r="8" s="309" customFormat="1" ht="16.25" customHeight="1" spans="1:2">
      <c r="A8" s="322" t="s">
        <v>74</v>
      </c>
      <c r="B8" s="320">
        <v>636</v>
      </c>
    </row>
    <row r="9" s="309" customFormat="1" ht="16.25" customHeight="1" spans="1:2">
      <c r="A9" s="322" t="s">
        <v>75</v>
      </c>
      <c r="B9" s="320"/>
    </row>
    <row r="10" s="309" customFormat="1" ht="16.25" customHeight="1" spans="1:2">
      <c r="A10" s="322" t="s">
        <v>76</v>
      </c>
      <c r="B10" s="320">
        <v>90</v>
      </c>
    </row>
    <row r="11" s="309" customFormat="1" ht="16.25" customHeight="1" spans="1:2">
      <c r="A11" s="322" t="s">
        <v>77</v>
      </c>
      <c r="B11" s="320">
        <v>62</v>
      </c>
    </row>
    <row r="12" s="309" customFormat="1" ht="16.25" customHeight="1" spans="1:2">
      <c r="A12" s="322" t="s">
        <v>78</v>
      </c>
      <c r="B12" s="320">
        <v>16</v>
      </c>
    </row>
    <row r="13" s="309" customFormat="1" ht="16.25" customHeight="1" spans="1:2">
      <c r="A13" s="321" t="s">
        <v>79</v>
      </c>
      <c r="B13" s="320">
        <f>SUM(B14:B17)</f>
        <v>500</v>
      </c>
    </row>
    <row r="14" s="309" customFormat="1" ht="16.25" customHeight="1" spans="1:2">
      <c r="A14" s="322" t="s">
        <v>74</v>
      </c>
      <c r="B14" s="320">
        <v>441</v>
      </c>
    </row>
    <row r="15" s="309" customFormat="1" ht="16.25" customHeight="1" spans="1:2">
      <c r="A15" s="322" t="s">
        <v>80</v>
      </c>
      <c r="B15" s="320">
        <v>43</v>
      </c>
    </row>
    <row r="16" s="309" customFormat="1" ht="16.25" customHeight="1" spans="1:2">
      <c r="A16" s="322" t="s">
        <v>81</v>
      </c>
      <c r="B16" s="320">
        <v>16</v>
      </c>
    </row>
    <row r="17" s="309" customFormat="1" ht="16.25" customHeight="1" spans="1:2">
      <c r="A17" s="322" t="s">
        <v>82</v>
      </c>
      <c r="B17" s="320"/>
    </row>
    <row r="18" s="309" customFormat="1" ht="16.25" customHeight="1" spans="1:2">
      <c r="A18" s="321" t="s">
        <v>83</v>
      </c>
      <c r="B18" s="320">
        <f>SUM(B19:B25)</f>
        <v>2108</v>
      </c>
    </row>
    <row r="19" s="309" customFormat="1" ht="16.25" customHeight="1" spans="1:2">
      <c r="A19" s="322" t="s">
        <v>74</v>
      </c>
      <c r="B19" s="320">
        <v>1405</v>
      </c>
    </row>
    <row r="20" s="309" customFormat="1" ht="16.25" customHeight="1" spans="1:2">
      <c r="A20" s="322" t="s">
        <v>75</v>
      </c>
      <c r="B20" s="320">
        <v>118</v>
      </c>
    </row>
    <row r="21" s="309" customFormat="1" ht="16.25" customHeight="1" spans="1:2">
      <c r="A21" s="322" t="s">
        <v>84</v>
      </c>
      <c r="B21" s="320">
        <v>210</v>
      </c>
    </row>
    <row r="22" s="309" customFormat="1" ht="16.25" customHeight="1" spans="1:2">
      <c r="A22" s="322" t="s">
        <v>85</v>
      </c>
      <c r="B22" s="320">
        <v>10</v>
      </c>
    </row>
    <row r="23" s="309" customFormat="1" ht="16.25" customHeight="1" spans="1:2">
      <c r="A23" s="322" t="s">
        <v>86</v>
      </c>
      <c r="B23" s="320">
        <v>97</v>
      </c>
    </row>
    <row r="24" s="309" customFormat="1" ht="16.25" customHeight="1" spans="1:2">
      <c r="A24" s="322" t="s">
        <v>87</v>
      </c>
      <c r="B24" s="320">
        <v>268</v>
      </c>
    </row>
    <row r="25" s="309" customFormat="1" ht="16.25" customHeight="1" spans="1:2">
      <c r="A25" s="322" t="s">
        <v>88</v>
      </c>
      <c r="B25" s="320"/>
    </row>
    <row r="26" s="309" customFormat="1" ht="16.25" customHeight="1" spans="1:2">
      <c r="A26" s="321" t="s">
        <v>89</v>
      </c>
      <c r="B26" s="320">
        <f>SUM(B27:B28)</f>
        <v>555</v>
      </c>
    </row>
    <row r="27" s="309" customFormat="1" ht="16.25" customHeight="1" spans="1:2">
      <c r="A27" s="322" t="s">
        <v>74</v>
      </c>
      <c r="B27" s="320">
        <v>475</v>
      </c>
    </row>
    <row r="28" s="309" customFormat="1" ht="16.25" customHeight="1" spans="1:2">
      <c r="A28" s="322" t="s">
        <v>90</v>
      </c>
      <c r="B28" s="320">
        <v>80</v>
      </c>
    </row>
    <row r="29" s="309" customFormat="1" ht="16.25" customHeight="1" spans="1:2">
      <c r="A29" s="321" t="s">
        <v>91</v>
      </c>
      <c r="B29" s="320">
        <f>SUM(B30:B32)</f>
        <v>263</v>
      </c>
    </row>
    <row r="30" s="309" customFormat="1" ht="16.25" customHeight="1" spans="1:2">
      <c r="A30" s="322" t="s">
        <v>74</v>
      </c>
      <c r="B30" s="320">
        <v>226</v>
      </c>
    </row>
    <row r="31" s="309" customFormat="1" ht="16.25" customHeight="1" spans="1:2">
      <c r="A31" s="322" t="s">
        <v>92</v>
      </c>
      <c r="B31" s="320">
        <v>37</v>
      </c>
    </row>
    <row r="32" s="309" customFormat="1" ht="16.25" customHeight="1" spans="1:2">
      <c r="A32" s="322" t="s">
        <v>93</v>
      </c>
      <c r="B32" s="320"/>
    </row>
    <row r="33" s="309" customFormat="1" ht="16.25" customHeight="1" spans="1:2">
      <c r="A33" s="321" t="s">
        <v>94</v>
      </c>
      <c r="B33" s="320">
        <f>SUM(B34:B37)</f>
        <v>1189</v>
      </c>
    </row>
    <row r="34" s="309" customFormat="1" ht="16.25" customHeight="1" spans="1:2">
      <c r="A34" s="322" t="s">
        <v>74</v>
      </c>
      <c r="B34" s="320">
        <v>878</v>
      </c>
    </row>
    <row r="35" s="309" customFormat="1" ht="16.25" customHeight="1" spans="1:2">
      <c r="A35" s="322" t="s">
        <v>75</v>
      </c>
      <c r="B35" s="320">
        <v>161</v>
      </c>
    </row>
    <row r="36" s="309" customFormat="1" ht="16.25" customHeight="1" spans="1:2">
      <c r="A36" s="322" t="s">
        <v>95</v>
      </c>
      <c r="B36" s="320">
        <v>150</v>
      </c>
    </row>
    <row r="37" s="309" customFormat="1" ht="16.25" customHeight="1" spans="1:2">
      <c r="A37" s="322" t="s">
        <v>96</v>
      </c>
      <c r="B37" s="320"/>
    </row>
    <row r="38" s="309" customFormat="1" ht="16.25" customHeight="1" spans="1:2">
      <c r="A38" s="321" t="s">
        <v>97</v>
      </c>
      <c r="B38" s="320">
        <f>SUM(B39:B40)</f>
        <v>694</v>
      </c>
    </row>
    <row r="39" s="309" customFormat="1" ht="16.25" customHeight="1" spans="1:2">
      <c r="A39" s="322" t="s">
        <v>74</v>
      </c>
      <c r="B39" s="320">
        <v>94</v>
      </c>
    </row>
    <row r="40" s="309" customFormat="1" ht="16.25" customHeight="1" spans="1:2">
      <c r="A40" s="322" t="s">
        <v>75</v>
      </c>
      <c r="B40" s="320">
        <v>600</v>
      </c>
    </row>
    <row r="41" s="309" customFormat="1" ht="16.25" customHeight="1" spans="1:2">
      <c r="A41" s="321" t="s">
        <v>98</v>
      </c>
      <c r="B41" s="320">
        <f>SUM(B42:B43)</f>
        <v>321</v>
      </c>
    </row>
    <row r="42" s="309" customFormat="1" ht="16.25" customHeight="1" spans="1:2">
      <c r="A42" s="322" t="s">
        <v>74</v>
      </c>
      <c r="B42" s="320">
        <v>306</v>
      </c>
    </row>
    <row r="43" s="309" customFormat="1" ht="16.25" customHeight="1" spans="1:2">
      <c r="A43" s="322" t="s">
        <v>99</v>
      </c>
      <c r="B43" s="320">
        <v>15</v>
      </c>
    </row>
    <row r="44" s="309" customFormat="1" ht="16" customHeight="1" spans="1:2">
      <c r="A44" s="321" t="s">
        <v>100</v>
      </c>
      <c r="B44" s="320">
        <f>SUM(B45:B48)</f>
        <v>1399</v>
      </c>
    </row>
    <row r="45" s="309" customFormat="1" ht="16" customHeight="1" spans="1:2">
      <c r="A45" s="322" t="s">
        <v>74</v>
      </c>
      <c r="B45" s="320">
        <v>1287</v>
      </c>
    </row>
    <row r="46" s="309" customFormat="1" ht="16" customHeight="1" spans="1:2">
      <c r="A46" s="322" t="s">
        <v>75</v>
      </c>
      <c r="B46" s="320">
        <v>70</v>
      </c>
    </row>
    <row r="47" s="309" customFormat="1" ht="16" customHeight="1" spans="1:2">
      <c r="A47" s="322" t="s">
        <v>101</v>
      </c>
      <c r="B47" s="320">
        <v>22</v>
      </c>
    </row>
    <row r="48" s="309" customFormat="1" ht="16" customHeight="1" spans="1:2">
      <c r="A48" s="322" t="s">
        <v>102</v>
      </c>
      <c r="B48" s="320">
        <v>20</v>
      </c>
    </row>
    <row r="49" s="309" customFormat="1" ht="16" customHeight="1" spans="1:2">
      <c r="A49" s="321" t="s">
        <v>103</v>
      </c>
      <c r="B49" s="320">
        <f>SUM(B50:B53)</f>
        <v>3163</v>
      </c>
    </row>
    <row r="50" s="309" customFormat="1" ht="16" customHeight="1" spans="1:2">
      <c r="A50" s="322" t="s">
        <v>74</v>
      </c>
      <c r="B50" s="320">
        <v>401</v>
      </c>
    </row>
    <row r="51" s="309" customFormat="1" ht="16" customHeight="1" spans="1:2">
      <c r="A51" s="322" t="s">
        <v>104</v>
      </c>
      <c r="B51" s="320">
        <v>292</v>
      </c>
    </row>
    <row r="52" s="309" customFormat="1" ht="16" customHeight="1" spans="1:2">
      <c r="A52" s="322" t="s">
        <v>87</v>
      </c>
      <c r="B52" s="320">
        <v>510</v>
      </c>
    </row>
    <row r="53" s="309" customFormat="1" ht="16" customHeight="1" spans="1:2">
      <c r="A53" s="322" t="s">
        <v>105</v>
      </c>
      <c r="B53" s="320">
        <v>1960</v>
      </c>
    </row>
    <row r="54" s="309" customFormat="1" ht="16" customHeight="1" spans="1:2">
      <c r="A54" s="321" t="s">
        <v>106</v>
      </c>
      <c r="B54" s="320">
        <f>SUM(B55)</f>
        <v>0</v>
      </c>
    </row>
    <row r="55" s="309" customFormat="1" ht="16" customHeight="1" spans="1:2">
      <c r="A55" s="322" t="s">
        <v>107</v>
      </c>
      <c r="B55" s="320"/>
    </row>
    <row r="56" s="309" customFormat="1" ht="16" customHeight="1" spans="1:2">
      <c r="A56" s="321" t="s">
        <v>108</v>
      </c>
      <c r="B56" s="320">
        <f>SUM(B57:B58)</f>
        <v>181</v>
      </c>
    </row>
    <row r="57" s="309" customFormat="1" ht="16" customHeight="1" spans="1:2">
      <c r="A57" s="322" t="s">
        <v>74</v>
      </c>
      <c r="B57" s="320"/>
    </row>
    <row r="58" s="309" customFormat="1" ht="16" customHeight="1" spans="1:2">
      <c r="A58" s="322" t="s">
        <v>109</v>
      </c>
      <c r="B58" s="320">
        <v>181</v>
      </c>
    </row>
    <row r="59" s="309" customFormat="1" ht="16" customHeight="1" spans="1:2">
      <c r="A59" s="321" t="s">
        <v>110</v>
      </c>
      <c r="B59" s="320">
        <f>SUM(B60:B61)</f>
        <v>57</v>
      </c>
    </row>
    <row r="60" s="309" customFormat="1" ht="16" customHeight="1" spans="1:2">
      <c r="A60" s="322" t="s">
        <v>74</v>
      </c>
      <c r="B60" s="320">
        <v>54</v>
      </c>
    </row>
    <row r="61" s="309" customFormat="1" ht="16" customHeight="1" spans="1:2">
      <c r="A61" s="322" t="s">
        <v>111</v>
      </c>
      <c r="B61" s="320">
        <v>3</v>
      </c>
    </row>
    <row r="62" s="309" customFormat="1" ht="16" customHeight="1" spans="1:2">
      <c r="A62" s="321" t="s">
        <v>112</v>
      </c>
      <c r="B62" s="320">
        <f>SUM(B63:B66)</f>
        <v>471</v>
      </c>
    </row>
    <row r="63" s="309" customFormat="1" ht="16" customHeight="1" spans="1:2">
      <c r="A63" s="322" t="s">
        <v>74</v>
      </c>
      <c r="B63" s="320">
        <v>287</v>
      </c>
    </row>
    <row r="64" s="309" customFormat="1" ht="16" customHeight="1" spans="1:2">
      <c r="A64" s="322" t="s">
        <v>75</v>
      </c>
      <c r="B64" s="320">
        <v>101</v>
      </c>
    </row>
    <row r="65" s="309" customFormat="1" ht="16" customHeight="1" spans="1:2">
      <c r="A65" s="322" t="s">
        <v>113</v>
      </c>
      <c r="B65" s="320">
        <v>50</v>
      </c>
    </row>
    <row r="66" s="309" customFormat="1" ht="16" customHeight="1" spans="1:2">
      <c r="A66" s="322" t="s">
        <v>114</v>
      </c>
      <c r="B66" s="320">
        <v>33</v>
      </c>
    </row>
    <row r="67" s="309" customFormat="1" ht="16" customHeight="1" spans="1:2">
      <c r="A67" s="321" t="s">
        <v>115</v>
      </c>
      <c r="B67" s="320">
        <f>SUM(B68:B72)</f>
        <v>1069</v>
      </c>
    </row>
    <row r="68" s="309" customFormat="1" ht="16" customHeight="1" spans="1:2">
      <c r="A68" s="322" t="s">
        <v>74</v>
      </c>
      <c r="B68" s="320">
        <v>678</v>
      </c>
    </row>
    <row r="69" s="309" customFormat="1" ht="16" customHeight="1" spans="1:2">
      <c r="A69" s="322" t="s">
        <v>75</v>
      </c>
      <c r="B69" s="320">
        <v>22</v>
      </c>
    </row>
    <row r="70" s="309" customFormat="1" ht="16" customHeight="1" spans="1:2">
      <c r="A70" s="322" t="s">
        <v>84</v>
      </c>
      <c r="B70" s="320">
        <v>80</v>
      </c>
    </row>
    <row r="71" s="309" customFormat="1" ht="16" customHeight="1" spans="1:2">
      <c r="A71" s="322" t="s">
        <v>116</v>
      </c>
      <c r="B71" s="320">
        <v>110</v>
      </c>
    </row>
    <row r="72" s="309" customFormat="1" ht="16" customHeight="1" spans="1:2">
      <c r="A72" s="322" t="s">
        <v>117</v>
      </c>
      <c r="B72" s="320">
        <v>179</v>
      </c>
    </row>
    <row r="73" s="309" customFormat="1" ht="16" customHeight="1" spans="1:2">
      <c r="A73" s="321" t="s">
        <v>118</v>
      </c>
      <c r="B73" s="320">
        <f>SUM(B74:B76)</f>
        <v>478</v>
      </c>
    </row>
    <row r="74" s="309" customFormat="1" ht="16" customHeight="1" spans="1:2">
      <c r="A74" s="322" t="s">
        <v>74</v>
      </c>
      <c r="B74" s="320">
        <v>366</v>
      </c>
    </row>
    <row r="75" s="309" customFormat="1" ht="16" customHeight="1" spans="1:2">
      <c r="A75" s="322" t="s">
        <v>75</v>
      </c>
      <c r="B75" s="320">
        <v>88</v>
      </c>
    </row>
    <row r="76" s="309" customFormat="1" ht="16" customHeight="1" spans="1:2">
      <c r="A76" s="322" t="s">
        <v>119</v>
      </c>
      <c r="B76" s="320">
        <v>24</v>
      </c>
    </row>
    <row r="77" s="309" customFormat="1" ht="16" customHeight="1" spans="1:2">
      <c r="A77" s="321" t="s">
        <v>120</v>
      </c>
      <c r="B77" s="320">
        <f>SUM(B78:B80)</f>
        <v>396</v>
      </c>
    </row>
    <row r="78" s="309" customFormat="1" ht="16" customHeight="1" spans="1:2">
      <c r="A78" s="322" t="s">
        <v>74</v>
      </c>
      <c r="B78" s="320">
        <v>299</v>
      </c>
    </row>
    <row r="79" s="309" customFormat="1" ht="16" customHeight="1" spans="1:2">
      <c r="A79" s="322" t="s">
        <v>75</v>
      </c>
      <c r="B79" s="320">
        <v>67</v>
      </c>
    </row>
    <row r="80" s="309" customFormat="1" ht="16" customHeight="1" spans="1:2">
      <c r="A80" s="322" t="s">
        <v>121</v>
      </c>
      <c r="B80" s="320">
        <v>30</v>
      </c>
    </row>
    <row r="81" s="309" customFormat="1" ht="16" customHeight="1" spans="1:2">
      <c r="A81" s="321" t="s">
        <v>122</v>
      </c>
      <c r="B81" s="320">
        <f>SUM(B82:B84)</f>
        <v>132</v>
      </c>
    </row>
    <row r="82" s="309" customFormat="1" ht="16" customHeight="1" spans="1:2">
      <c r="A82" s="322" t="s">
        <v>74</v>
      </c>
      <c r="B82" s="320">
        <v>108</v>
      </c>
    </row>
    <row r="83" s="309" customFormat="1" ht="16" customHeight="1" spans="1:2">
      <c r="A83" s="322" t="s">
        <v>75</v>
      </c>
      <c r="B83" s="320">
        <v>3</v>
      </c>
    </row>
    <row r="84" s="309" customFormat="1" ht="16" customHeight="1" spans="1:2">
      <c r="A84" s="322" t="s">
        <v>123</v>
      </c>
      <c r="B84" s="320">
        <v>21</v>
      </c>
    </row>
    <row r="85" s="309" customFormat="1" ht="16" customHeight="1" spans="1:2">
      <c r="A85" s="321" t="s">
        <v>124</v>
      </c>
      <c r="B85" s="320">
        <f>SUM(B86)</f>
        <v>2</v>
      </c>
    </row>
    <row r="86" s="309" customFormat="1" ht="16" customHeight="1" spans="1:2">
      <c r="A86" s="322" t="s">
        <v>87</v>
      </c>
      <c r="B86" s="320">
        <v>2</v>
      </c>
    </row>
    <row r="87" s="309" customFormat="1" ht="16" customHeight="1" spans="1:2">
      <c r="A87" s="321" t="s">
        <v>125</v>
      </c>
      <c r="B87" s="320">
        <f>SUM(B88:B89)</f>
        <v>367</v>
      </c>
    </row>
    <row r="88" s="309" customFormat="1" ht="16" customHeight="1" spans="1:2">
      <c r="A88" s="322" t="s">
        <v>74</v>
      </c>
      <c r="B88" s="320">
        <v>367</v>
      </c>
    </row>
    <row r="89" s="309" customFormat="1" ht="16" customHeight="1" spans="1:2">
      <c r="A89" s="322" t="s">
        <v>75</v>
      </c>
      <c r="B89" s="320"/>
    </row>
    <row r="90" s="309" customFormat="1" ht="16" customHeight="1" spans="1:2">
      <c r="A90" s="321" t="s">
        <v>126</v>
      </c>
      <c r="B90" s="320">
        <f>SUM(B91:B95)</f>
        <v>989</v>
      </c>
    </row>
    <row r="91" s="309" customFormat="1" ht="16" customHeight="1" spans="1:2">
      <c r="A91" s="322" t="s">
        <v>74</v>
      </c>
      <c r="B91" s="320">
        <v>902</v>
      </c>
    </row>
    <row r="92" s="309" customFormat="1" ht="16" customHeight="1" spans="1:2">
      <c r="A92" s="322" t="s">
        <v>75</v>
      </c>
      <c r="B92" s="320">
        <v>11</v>
      </c>
    </row>
    <row r="93" s="309" customFormat="1" ht="16" customHeight="1" spans="1:2">
      <c r="A93" s="322" t="s">
        <v>127</v>
      </c>
      <c r="B93" s="320">
        <v>15</v>
      </c>
    </row>
    <row r="94" s="309" customFormat="1" ht="16" customHeight="1" spans="1:2">
      <c r="A94" s="322" t="s">
        <v>128</v>
      </c>
      <c r="B94" s="320">
        <v>41</v>
      </c>
    </row>
    <row r="95" s="309" customFormat="1" ht="16" customHeight="1" spans="1:2">
      <c r="A95" s="322" t="s">
        <v>129</v>
      </c>
      <c r="B95" s="320">
        <v>20</v>
      </c>
    </row>
    <row r="96" s="309" customFormat="1" ht="16" customHeight="1" spans="1:2">
      <c r="A96" s="321" t="s">
        <v>130</v>
      </c>
      <c r="B96" s="320">
        <f>SUM(B97)</f>
        <v>1</v>
      </c>
    </row>
    <row r="97" s="309" customFormat="1" ht="16" customHeight="1" spans="1:2">
      <c r="A97" s="322" t="s">
        <v>131</v>
      </c>
      <c r="B97" s="320">
        <v>1</v>
      </c>
    </row>
    <row r="98" s="309" customFormat="1" ht="16" customHeight="1" spans="1:2">
      <c r="A98" s="321" t="s">
        <v>132</v>
      </c>
      <c r="B98" s="320">
        <f>B99+B101+B107+B109+B111+B117</f>
        <v>7686</v>
      </c>
    </row>
    <row r="99" s="309" customFormat="1" ht="16" customHeight="1" spans="1:2">
      <c r="A99" s="321" t="s">
        <v>133</v>
      </c>
      <c r="B99" s="320">
        <f>SUM(B100)</f>
        <v>0</v>
      </c>
    </row>
    <row r="100" s="309" customFormat="1" ht="16" customHeight="1" spans="1:2">
      <c r="A100" s="322" t="s">
        <v>134</v>
      </c>
      <c r="B100" s="320"/>
    </row>
    <row r="101" s="309" customFormat="1" ht="16" customHeight="1" spans="1:2">
      <c r="A101" s="321" t="s">
        <v>135</v>
      </c>
      <c r="B101" s="320">
        <f>SUM(B102:B106)</f>
        <v>6626</v>
      </c>
    </row>
    <row r="102" s="309" customFormat="1" ht="16" customHeight="1" spans="1:2">
      <c r="A102" s="322" t="s">
        <v>74</v>
      </c>
      <c r="B102" s="320">
        <v>5266</v>
      </c>
    </row>
    <row r="103" s="309" customFormat="1" ht="16" customHeight="1" spans="1:2">
      <c r="A103" s="322" t="s">
        <v>75</v>
      </c>
      <c r="B103" s="320">
        <v>115</v>
      </c>
    </row>
    <row r="104" s="309" customFormat="1" ht="16" customHeight="1" spans="1:2">
      <c r="A104" s="322" t="s">
        <v>136</v>
      </c>
      <c r="B104" s="320">
        <v>210</v>
      </c>
    </row>
    <row r="105" s="309" customFormat="1" ht="16" customHeight="1" spans="1:2">
      <c r="A105" s="322" t="s">
        <v>137</v>
      </c>
      <c r="B105" s="320"/>
    </row>
    <row r="106" s="309" customFormat="1" ht="16" customHeight="1" spans="1:2">
      <c r="A106" s="322" t="s">
        <v>138</v>
      </c>
      <c r="B106" s="320">
        <v>1035</v>
      </c>
    </row>
    <row r="107" s="309" customFormat="1" ht="16" customHeight="1" spans="1:2">
      <c r="A107" s="321" t="s">
        <v>139</v>
      </c>
      <c r="B107" s="320">
        <f>SUM(B108)</f>
        <v>29</v>
      </c>
    </row>
    <row r="108" s="309" customFormat="1" ht="16" customHeight="1" spans="1:2">
      <c r="A108" s="322" t="s">
        <v>74</v>
      </c>
      <c r="B108" s="320">
        <v>29</v>
      </c>
    </row>
    <row r="109" s="309" customFormat="1" ht="16" customHeight="1" spans="1:2">
      <c r="A109" s="321" t="s">
        <v>140</v>
      </c>
      <c r="B109" s="320">
        <f>SUM(B110)</f>
        <v>34</v>
      </c>
    </row>
    <row r="110" s="309" customFormat="1" ht="16" customHeight="1" spans="1:2">
      <c r="A110" s="322" t="s">
        <v>74</v>
      </c>
      <c r="B110" s="320">
        <v>34</v>
      </c>
    </row>
    <row r="111" s="309" customFormat="1" ht="16" customHeight="1" spans="1:2">
      <c r="A111" s="321" t="s">
        <v>141</v>
      </c>
      <c r="B111" s="320">
        <f>SUM(B112:B116)</f>
        <v>810</v>
      </c>
    </row>
    <row r="112" s="309" customFormat="1" ht="16" customHeight="1" spans="1:2">
      <c r="A112" s="322" t="s">
        <v>74</v>
      </c>
      <c r="B112" s="320">
        <v>691</v>
      </c>
    </row>
    <row r="113" s="309" customFormat="1" ht="16" customHeight="1" spans="1:2">
      <c r="A113" s="322" t="s">
        <v>142</v>
      </c>
      <c r="B113" s="320">
        <v>11</v>
      </c>
    </row>
    <row r="114" s="309" customFormat="1" ht="16" customHeight="1" spans="1:2">
      <c r="A114" s="322" t="s">
        <v>143</v>
      </c>
      <c r="B114" s="320">
        <v>5</v>
      </c>
    </row>
    <row r="115" s="309" customFormat="1" ht="16" customHeight="1" spans="1:2">
      <c r="A115" s="322" t="s">
        <v>144</v>
      </c>
      <c r="B115" s="320">
        <v>25</v>
      </c>
    </row>
    <row r="116" s="309" customFormat="1" ht="16" customHeight="1" spans="1:2">
      <c r="A116" s="322" t="s">
        <v>145</v>
      </c>
      <c r="B116" s="320">
        <v>78</v>
      </c>
    </row>
    <row r="117" s="309" customFormat="1" ht="16" customHeight="1" spans="1:2">
      <c r="A117" s="321" t="s">
        <v>146</v>
      </c>
      <c r="B117" s="320">
        <f>SUM(B118)</f>
        <v>187</v>
      </c>
    </row>
    <row r="118" s="309" customFormat="1" ht="16" customHeight="1" spans="1:2">
      <c r="A118" s="322" t="s">
        <v>147</v>
      </c>
      <c r="B118" s="320">
        <v>187</v>
      </c>
    </row>
    <row r="119" s="309" customFormat="1" ht="16" customHeight="1" spans="1:2">
      <c r="A119" s="321" t="s">
        <v>148</v>
      </c>
      <c r="B119" s="320">
        <f>B120+B124+B130+B133+B135+B138+B142</f>
        <v>33899</v>
      </c>
    </row>
    <row r="120" s="309" customFormat="1" ht="16" customHeight="1" spans="1:2">
      <c r="A120" s="321" t="s">
        <v>149</v>
      </c>
      <c r="B120" s="320">
        <f>SUM(B121:B123)</f>
        <v>249</v>
      </c>
    </row>
    <row r="121" s="309" customFormat="1" ht="16" customHeight="1" spans="1:2">
      <c r="A121" s="322" t="s">
        <v>74</v>
      </c>
      <c r="B121" s="320">
        <v>247</v>
      </c>
    </row>
    <row r="122" s="309" customFormat="1" ht="16" customHeight="1" spans="1:2">
      <c r="A122" s="322" t="s">
        <v>75</v>
      </c>
      <c r="B122" s="320"/>
    </row>
    <row r="123" s="309" customFormat="1" ht="16" customHeight="1" spans="1:2">
      <c r="A123" s="322" t="s">
        <v>150</v>
      </c>
      <c r="B123" s="320">
        <v>2</v>
      </c>
    </row>
    <row r="124" s="309" customFormat="1" ht="16" customHeight="1" spans="1:2">
      <c r="A124" s="321" t="s">
        <v>151</v>
      </c>
      <c r="B124" s="320">
        <f>SUM(B125:B129)</f>
        <v>31613</v>
      </c>
    </row>
    <row r="125" s="309" customFormat="1" ht="16" customHeight="1" spans="1:2">
      <c r="A125" s="322" t="s">
        <v>152</v>
      </c>
      <c r="B125" s="320">
        <v>2974</v>
      </c>
    </row>
    <row r="126" s="309" customFormat="1" ht="16" customHeight="1" spans="1:2">
      <c r="A126" s="322" t="s">
        <v>153</v>
      </c>
      <c r="B126" s="320">
        <v>15120</v>
      </c>
    </row>
    <row r="127" s="309" customFormat="1" ht="16" customHeight="1" spans="1:2">
      <c r="A127" s="322" t="s">
        <v>154</v>
      </c>
      <c r="B127" s="320">
        <v>9630</v>
      </c>
    </row>
    <row r="128" s="309" customFormat="1" ht="16" customHeight="1" spans="1:2">
      <c r="A128" s="322" t="s">
        <v>155</v>
      </c>
      <c r="B128" s="320">
        <v>3673</v>
      </c>
    </row>
    <row r="129" s="309" customFormat="1" ht="16" customHeight="1" spans="1:2">
      <c r="A129" s="322" t="s">
        <v>156</v>
      </c>
      <c r="B129" s="320">
        <v>216</v>
      </c>
    </row>
    <row r="130" s="309" customFormat="1" ht="16" customHeight="1" spans="1:2">
      <c r="A130" s="321" t="s">
        <v>157</v>
      </c>
      <c r="B130" s="320">
        <f>SUM(B131:B132)</f>
        <v>1683</v>
      </c>
    </row>
    <row r="131" s="309" customFormat="1" ht="16" customHeight="1" spans="1:2">
      <c r="A131" s="322" t="s">
        <v>158</v>
      </c>
      <c r="B131" s="320">
        <v>52</v>
      </c>
    </row>
    <row r="132" s="309" customFormat="1" ht="16" customHeight="1" spans="1:2">
      <c r="A132" s="322" t="s">
        <v>159</v>
      </c>
      <c r="B132" s="320">
        <v>1631</v>
      </c>
    </row>
    <row r="133" s="309" customFormat="1" ht="16" customHeight="1" spans="1:2">
      <c r="A133" s="321" t="s">
        <v>160</v>
      </c>
      <c r="B133" s="320">
        <f>SUM(B134)</f>
        <v>48</v>
      </c>
    </row>
    <row r="134" s="309" customFormat="1" ht="16" customHeight="1" spans="1:2">
      <c r="A134" s="322" t="s">
        <v>161</v>
      </c>
      <c r="B134" s="320">
        <v>48</v>
      </c>
    </row>
    <row r="135" s="309" customFormat="1" ht="16" customHeight="1" spans="1:2">
      <c r="A135" s="321" t="s">
        <v>162</v>
      </c>
      <c r="B135" s="320">
        <f>SUM(B136:B137)</f>
        <v>306</v>
      </c>
    </row>
    <row r="136" s="309" customFormat="1" ht="16" customHeight="1" spans="1:2">
      <c r="A136" s="322" t="s">
        <v>163</v>
      </c>
      <c r="B136" s="320">
        <v>253</v>
      </c>
    </row>
    <row r="137" s="309" customFormat="1" ht="16" customHeight="1" spans="1:2">
      <c r="A137" s="322" t="s">
        <v>164</v>
      </c>
      <c r="B137" s="320">
        <v>53</v>
      </c>
    </row>
    <row r="138" s="309" customFormat="1" ht="16" customHeight="1" spans="1:2">
      <c r="A138" s="321" t="s">
        <v>165</v>
      </c>
      <c r="B138" s="320">
        <f>SUM(B139:B141)</f>
        <v>0</v>
      </c>
    </row>
    <row r="139" s="309" customFormat="1" ht="16" customHeight="1" spans="1:2">
      <c r="A139" s="322" t="s">
        <v>166</v>
      </c>
      <c r="B139" s="320"/>
    </row>
    <row r="140" s="309" customFormat="1" ht="16" customHeight="1" spans="1:2">
      <c r="A140" s="322" t="s">
        <v>167</v>
      </c>
      <c r="B140" s="320"/>
    </row>
    <row r="141" s="309" customFormat="1" ht="16" customHeight="1" spans="1:2">
      <c r="A141" s="322" t="s">
        <v>168</v>
      </c>
      <c r="B141" s="320"/>
    </row>
    <row r="142" s="309" customFormat="1" ht="16" customHeight="1" spans="1:2">
      <c r="A142" s="321" t="s">
        <v>169</v>
      </c>
      <c r="B142" s="320"/>
    </row>
    <row r="143" s="309" customFormat="1" ht="16" customHeight="1" spans="1:2">
      <c r="A143" s="322" t="s">
        <v>170</v>
      </c>
      <c r="B143" s="320"/>
    </row>
    <row r="144" s="309" customFormat="1" ht="16" customHeight="1" spans="1:2">
      <c r="A144" s="321" t="s">
        <v>171</v>
      </c>
      <c r="B144" s="320">
        <f>B145+B149+B152</f>
        <v>201</v>
      </c>
    </row>
    <row r="145" s="309" customFormat="1" ht="16" customHeight="1" spans="1:2">
      <c r="A145" s="321" t="s">
        <v>172</v>
      </c>
      <c r="B145" s="320">
        <f>SUM(B146:B148)</f>
        <v>124</v>
      </c>
    </row>
    <row r="146" s="309" customFormat="1" ht="16" customHeight="1" spans="1:2">
      <c r="A146" s="322" t="s">
        <v>74</v>
      </c>
      <c r="B146" s="320">
        <v>74</v>
      </c>
    </row>
    <row r="147" s="309" customFormat="1" ht="16" customHeight="1" spans="1:2">
      <c r="A147" s="322" t="s">
        <v>75</v>
      </c>
      <c r="B147" s="320">
        <v>50</v>
      </c>
    </row>
    <row r="148" s="309" customFormat="1" ht="16" customHeight="1" spans="1:2">
      <c r="A148" s="322" t="s">
        <v>173</v>
      </c>
      <c r="B148" s="320"/>
    </row>
    <row r="149" s="309" customFormat="1" ht="16" customHeight="1" spans="1:2">
      <c r="A149" s="321" t="s">
        <v>174</v>
      </c>
      <c r="B149" s="320">
        <f>SUM(B150:B151)</f>
        <v>22</v>
      </c>
    </row>
    <row r="150" s="309" customFormat="1" ht="16" customHeight="1" spans="1:2">
      <c r="A150" s="322" t="s">
        <v>175</v>
      </c>
      <c r="B150" s="320"/>
    </row>
    <row r="151" s="309" customFormat="1" ht="16" customHeight="1" spans="1:2">
      <c r="A151" s="322" t="s">
        <v>176</v>
      </c>
      <c r="B151" s="320">
        <v>22</v>
      </c>
    </row>
    <row r="152" s="309" customFormat="1" ht="16" customHeight="1" spans="1:2">
      <c r="A152" s="321" t="s">
        <v>177</v>
      </c>
      <c r="B152" s="320">
        <f>SUM(B153:B154)</f>
        <v>55</v>
      </c>
    </row>
    <row r="153" s="309" customFormat="1" ht="16" customHeight="1" spans="1:2">
      <c r="A153" s="322" t="s">
        <v>178</v>
      </c>
      <c r="B153" s="320">
        <v>38</v>
      </c>
    </row>
    <row r="154" s="309" customFormat="1" ht="16" customHeight="1" spans="1:2">
      <c r="A154" s="322" t="s">
        <v>179</v>
      </c>
      <c r="B154" s="320">
        <v>17</v>
      </c>
    </row>
    <row r="155" s="309" customFormat="1" ht="16" customHeight="1" spans="1:2">
      <c r="A155" s="321" t="s">
        <v>180</v>
      </c>
      <c r="B155" s="320">
        <f>B156+B166+B168+B172+B174+B179</f>
        <v>3908</v>
      </c>
    </row>
    <row r="156" s="309" customFormat="1" ht="16" customHeight="1" spans="1:2">
      <c r="A156" s="321" t="s">
        <v>181</v>
      </c>
      <c r="B156" s="320">
        <f>SUM(B157:B165)</f>
        <v>2774</v>
      </c>
    </row>
    <row r="157" s="309" customFormat="1" ht="16" customHeight="1" spans="1:2">
      <c r="A157" s="322" t="s">
        <v>74</v>
      </c>
      <c r="B157" s="320">
        <v>393</v>
      </c>
    </row>
    <row r="158" s="309" customFormat="1" ht="16" customHeight="1" spans="1:2">
      <c r="A158" s="322" t="s">
        <v>75</v>
      </c>
      <c r="B158" s="320"/>
    </row>
    <row r="159" s="309" customFormat="1" ht="16" customHeight="1" spans="1:2">
      <c r="A159" s="322" t="s">
        <v>182</v>
      </c>
      <c r="B159" s="320">
        <v>76</v>
      </c>
    </row>
    <row r="160" s="309" customFormat="1" ht="16" customHeight="1" spans="1:2">
      <c r="A160" s="322" t="s">
        <v>183</v>
      </c>
      <c r="B160" s="320">
        <v>61</v>
      </c>
    </row>
    <row r="161" s="309" customFormat="1" ht="16" customHeight="1" spans="1:2">
      <c r="A161" s="322" t="s">
        <v>184</v>
      </c>
      <c r="B161" s="320">
        <v>269</v>
      </c>
    </row>
    <row r="162" s="309" customFormat="1" ht="16" customHeight="1" spans="1:2">
      <c r="A162" s="322" t="s">
        <v>185</v>
      </c>
      <c r="B162" s="320">
        <v>525</v>
      </c>
    </row>
    <row r="163" s="309" customFormat="1" ht="16" customHeight="1" spans="1:2">
      <c r="A163" s="322" t="s">
        <v>186</v>
      </c>
      <c r="B163" s="320"/>
    </row>
    <row r="164" s="309" customFormat="1" ht="16" customHeight="1" spans="1:2">
      <c r="A164" s="322" t="s">
        <v>187</v>
      </c>
      <c r="B164" s="320"/>
    </row>
    <row r="165" s="309" customFormat="1" ht="16" customHeight="1" spans="1:2">
      <c r="A165" s="322" t="s">
        <v>188</v>
      </c>
      <c r="B165" s="320">
        <v>1450</v>
      </c>
    </row>
    <row r="166" s="309" customFormat="1" ht="16" customHeight="1" spans="1:2">
      <c r="A166" s="321" t="s">
        <v>189</v>
      </c>
      <c r="B166" s="320">
        <f>SUM(B167)</f>
        <v>0</v>
      </c>
    </row>
    <row r="167" s="309" customFormat="1" ht="16" customHeight="1" spans="1:2">
      <c r="A167" s="322" t="s">
        <v>190</v>
      </c>
      <c r="B167" s="320"/>
    </row>
    <row r="168" s="309" customFormat="1" ht="16" customHeight="1" spans="1:2">
      <c r="A168" s="321" t="s">
        <v>191</v>
      </c>
      <c r="B168" s="320">
        <f>SUM(B169:B171)</f>
        <v>139</v>
      </c>
    </row>
    <row r="169" ht="16" customHeight="1" spans="1:2">
      <c r="A169" s="322" t="s">
        <v>192</v>
      </c>
      <c r="B169" s="320">
        <v>12</v>
      </c>
    </row>
    <row r="170" ht="16" customHeight="1" spans="1:2">
      <c r="A170" s="322" t="s">
        <v>193</v>
      </c>
      <c r="B170" s="320">
        <v>117</v>
      </c>
    </row>
    <row r="171" ht="16" customHeight="1" spans="1:2">
      <c r="A171" s="322" t="s">
        <v>194</v>
      </c>
      <c r="B171" s="320">
        <v>10</v>
      </c>
    </row>
    <row r="172" ht="16" customHeight="1" spans="1:2">
      <c r="A172" s="321" t="s">
        <v>195</v>
      </c>
      <c r="B172" s="320">
        <f>SUM(B173)</f>
        <v>0</v>
      </c>
    </row>
    <row r="173" ht="16" customHeight="1" spans="1:2">
      <c r="A173" s="322" t="s">
        <v>196</v>
      </c>
      <c r="B173" s="320"/>
    </row>
    <row r="174" ht="16" customHeight="1" spans="1:2">
      <c r="A174" s="321" t="s">
        <v>197</v>
      </c>
      <c r="B174" s="320">
        <f>SUM(B175:B178)</f>
        <v>629</v>
      </c>
    </row>
    <row r="175" ht="16" customHeight="1" spans="1:2">
      <c r="A175" s="322" t="s">
        <v>198</v>
      </c>
      <c r="B175" s="320"/>
    </row>
    <row r="176" ht="16" customHeight="1" spans="1:2">
      <c r="A176" s="322" t="s">
        <v>199</v>
      </c>
      <c r="B176" s="320"/>
    </row>
    <row r="177" ht="16" customHeight="1" spans="1:2">
      <c r="A177" s="322" t="s">
        <v>200</v>
      </c>
      <c r="B177" s="320">
        <v>561</v>
      </c>
    </row>
    <row r="178" ht="16" customHeight="1" spans="1:2">
      <c r="A178" s="322" t="s">
        <v>201</v>
      </c>
      <c r="B178" s="320">
        <v>68</v>
      </c>
    </row>
    <row r="179" ht="16" customHeight="1" spans="1:2">
      <c r="A179" s="321" t="s">
        <v>202</v>
      </c>
      <c r="B179" s="320">
        <f>SUM(B180:B181)</f>
        <v>366</v>
      </c>
    </row>
    <row r="180" ht="16" customHeight="1" spans="1:2">
      <c r="A180" s="322" t="s">
        <v>203</v>
      </c>
      <c r="B180" s="320">
        <v>96</v>
      </c>
    </row>
    <row r="181" ht="16" customHeight="1" spans="1:2">
      <c r="A181" s="322" t="s">
        <v>204</v>
      </c>
      <c r="B181" s="320">
        <v>270</v>
      </c>
    </row>
    <row r="182" s="310" customFormat="1" ht="16" customHeight="1" spans="1:2">
      <c r="A182" s="321" t="s">
        <v>205</v>
      </c>
      <c r="B182" s="320">
        <f>B183+B188+B192+B196+B199+B204+B209+B215+B221+B224+B227+B230+B233+B238</f>
        <v>39553</v>
      </c>
    </row>
    <row r="183" ht="16" customHeight="1" spans="1:2">
      <c r="A183" s="321" t="s">
        <v>206</v>
      </c>
      <c r="B183" s="320">
        <f>SUM(B184:B187)</f>
        <v>832</v>
      </c>
    </row>
    <row r="184" ht="16" customHeight="1" spans="1:2">
      <c r="A184" s="322" t="s">
        <v>74</v>
      </c>
      <c r="B184" s="320">
        <v>774</v>
      </c>
    </row>
    <row r="185" ht="16" customHeight="1" spans="1:2">
      <c r="A185" s="322" t="s">
        <v>75</v>
      </c>
      <c r="B185" s="320"/>
    </row>
    <row r="186" ht="16" customHeight="1" spans="1:2">
      <c r="A186" s="322" t="s">
        <v>207</v>
      </c>
      <c r="B186" s="320">
        <v>28</v>
      </c>
    </row>
    <row r="187" ht="16" customHeight="1" spans="1:2">
      <c r="A187" s="322" t="s">
        <v>208</v>
      </c>
      <c r="B187" s="320">
        <v>30</v>
      </c>
    </row>
    <row r="188" ht="16" customHeight="1" spans="1:2">
      <c r="A188" s="321" t="s">
        <v>209</v>
      </c>
      <c r="B188" s="320">
        <f>SUM(B189:B191)</f>
        <v>623</v>
      </c>
    </row>
    <row r="189" ht="16" customHeight="1" spans="1:2">
      <c r="A189" s="323" t="s">
        <v>74</v>
      </c>
      <c r="B189" s="320">
        <v>383</v>
      </c>
    </row>
    <row r="190" ht="16" customHeight="1" spans="1:2">
      <c r="A190" s="323" t="s">
        <v>210</v>
      </c>
      <c r="B190" s="320">
        <v>123</v>
      </c>
    </row>
    <row r="191" ht="16" customHeight="1" spans="1:2">
      <c r="A191" s="323" t="s">
        <v>211</v>
      </c>
      <c r="B191" s="320">
        <v>117</v>
      </c>
    </row>
    <row r="192" ht="16" customHeight="1" spans="1:2">
      <c r="A192" s="324" t="s">
        <v>212</v>
      </c>
      <c r="B192" s="320">
        <f>SUM(B193:B195)</f>
        <v>18321</v>
      </c>
    </row>
    <row r="193" ht="16" customHeight="1" spans="1:2">
      <c r="A193" s="323" t="s">
        <v>213</v>
      </c>
      <c r="B193" s="320">
        <v>4973</v>
      </c>
    </row>
    <row r="194" ht="16" customHeight="1" spans="1:2">
      <c r="A194" s="323" t="s">
        <v>214</v>
      </c>
      <c r="B194" s="320">
        <v>915</v>
      </c>
    </row>
    <row r="195" ht="16" customHeight="1" spans="1:2">
      <c r="A195" s="322" t="s">
        <v>215</v>
      </c>
      <c r="B195" s="320">
        <v>12433</v>
      </c>
    </row>
    <row r="196" ht="16" customHeight="1" spans="1:2">
      <c r="A196" s="321" t="s">
        <v>216</v>
      </c>
      <c r="B196" s="320">
        <f>SUM(B197:B198)</f>
        <v>1612</v>
      </c>
    </row>
    <row r="197" ht="16" customHeight="1" spans="1:2">
      <c r="A197" s="322" t="s">
        <v>217</v>
      </c>
      <c r="B197" s="320"/>
    </row>
    <row r="198" ht="16" customHeight="1" spans="1:2">
      <c r="A198" s="322" t="s">
        <v>218</v>
      </c>
      <c r="B198" s="320">
        <v>1612</v>
      </c>
    </row>
    <row r="199" ht="16" customHeight="1" spans="1:2">
      <c r="A199" s="321" t="s">
        <v>219</v>
      </c>
      <c r="B199" s="320">
        <f>SUM(B200:B203)</f>
        <v>1376</v>
      </c>
    </row>
    <row r="200" ht="16" customHeight="1" spans="1:2">
      <c r="A200" s="322" t="s">
        <v>220</v>
      </c>
      <c r="B200" s="320">
        <v>381</v>
      </c>
    </row>
    <row r="201" ht="16" customHeight="1" spans="1:2">
      <c r="A201" s="322" t="s">
        <v>221</v>
      </c>
      <c r="B201" s="320"/>
    </row>
    <row r="202" ht="16" customHeight="1" spans="1:2">
      <c r="A202" s="322" t="s">
        <v>222</v>
      </c>
      <c r="B202" s="320">
        <v>9</v>
      </c>
    </row>
    <row r="203" ht="16" customHeight="1" spans="1:2">
      <c r="A203" s="322" t="s">
        <v>223</v>
      </c>
      <c r="B203" s="320">
        <v>986</v>
      </c>
    </row>
    <row r="204" ht="16" customHeight="1" spans="1:2">
      <c r="A204" s="321" t="s">
        <v>224</v>
      </c>
      <c r="B204" s="320">
        <f>SUM(B205:B208)</f>
        <v>216</v>
      </c>
    </row>
    <row r="205" ht="16" customHeight="1" spans="1:2">
      <c r="A205" s="322" t="s">
        <v>225</v>
      </c>
      <c r="B205" s="320">
        <v>113</v>
      </c>
    </row>
    <row r="206" ht="16" customHeight="1" spans="1:2">
      <c r="A206" s="322" t="s">
        <v>226</v>
      </c>
      <c r="B206" s="320"/>
    </row>
    <row r="207" ht="16" customHeight="1" spans="1:2">
      <c r="A207" s="322" t="s">
        <v>227</v>
      </c>
      <c r="B207" s="320"/>
    </row>
    <row r="208" ht="16" customHeight="1" spans="1:2">
      <c r="A208" s="322" t="s">
        <v>228</v>
      </c>
      <c r="B208" s="320">
        <v>103</v>
      </c>
    </row>
    <row r="209" ht="16" customHeight="1" spans="1:2">
      <c r="A209" s="321" t="s">
        <v>229</v>
      </c>
      <c r="B209" s="320">
        <f>SUM(B210:B214)</f>
        <v>66</v>
      </c>
    </row>
    <row r="210" ht="16" customHeight="1" spans="1:2">
      <c r="A210" s="322" t="s">
        <v>230</v>
      </c>
      <c r="B210" s="320"/>
    </row>
    <row r="211" ht="16" customHeight="1" spans="1:2">
      <c r="A211" s="322" t="s">
        <v>231</v>
      </c>
      <c r="B211" s="320">
        <v>10</v>
      </c>
    </row>
    <row r="212" ht="16" customHeight="1" spans="1:2">
      <c r="A212" s="322" t="s">
        <v>232</v>
      </c>
      <c r="B212" s="320">
        <v>56</v>
      </c>
    </row>
    <row r="213" ht="16" customHeight="1" spans="1:2">
      <c r="A213" s="322" t="s">
        <v>233</v>
      </c>
      <c r="B213" s="320"/>
    </row>
    <row r="214" ht="16" customHeight="1" spans="1:2">
      <c r="A214" s="322" t="s">
        <v>234</v>
      </c>
      <c r="B214" s="320"/>
    </row>
    <row r="215" ht="16" customHeight="1" spans="1:2">
      <c r="A215" s="321" t="s">
        <v>235</v>
      </c>
      <c r="B215" s="320">
        <f>SUM(B216:B220)</f>
        <v>1200</v>
      </c>
    </row>
    <row r="216" ht="16" customHeight="1" spans="1:2">
      <c r="A216" s="322" t="s">
        <v>74</v>
      </c>
      <c r="B216" s="320">
        <v>96</v>
      </c>
    </row>
    <row r="217" ht="16" customHeight="1" spans="1:2">
      <c r="A217" s="322" t="s">
        <v>236</v>
      </c>
      <c r="B217" s="320">
        <v>20</v>
      </c>
    </row>
    <row r="218" ht="16" customHeight="1" spans="1:2">
      <c r="A218" s="322" t="s">
        <v>237</v>
      </c>
      <c r="B218" s="320">
        <v>322</v>
      </c>
    </row>
    <row r="219" ht="16" customHeight="1" spans="1:2">
      <c r="A219" s="322" t="s">
        <v>238</v>
      </c>
      <c r="B219" s="320">
        <v>645</v>
      </c>
    </row>
    <row r="220" ht="16" customHeight="1" spans="1:2">
      <c r="A220" s="322" t="s">
        <v>239</v>
      </c>
      <c r="B220" s="320">
        <v>117</v>
      </c>
    </row>
    <row r="221" ht="16" customHeight="1" spans="1:2">
      <c r="A221" s="321" t="s">
        <v>240</v>
      </c>
      <c r="B221" s="320">
        <f>SUM(B222:B223)</f>
        <v>75</v>
      </c>
    </row>
    <row r="222" ht="16" customHeight="1" spans="1:2">
      <c r="A222" s="322" t="s">
        <v>74</v>
      </c>
      <c r="B222" s="320">
        <v>75</v>
      </c>
    </row>
    <row r="223" ht="16" customHeight="1" spans="1:2">
      <c r="A223" s="322" t="s">
        <v>75</v>
      </c>
      <c r="B223" s="320"/>
    </row>
    <row r="224" ht="16" customHeight="1" spans="1:2">
      <c r="A224" s="321" t="s">
        <v>241</v>
      </c>
      <c r="B224" s="320"/>
    </row>
    <row r="225" ht="16" customHeight="1" spans="1:2">
      <c r="A225" s="322" t="s">
        <v>242</v>
      </c>
      <c r="B225" s="320"/>
    </row>
    <row r="226" ht="16" customHeight="1" spans="1:2">
      <c r="A226" s="322" t="s">
        <v>243</v>
      </c>
      <c r="B226" s="320"/>
    </row>
    <row r="227" ht="16" customHeight="1" spans="1:2">
      <c r="A227" s="321" t="s">
        <v>244</v>
      </c>
      <c r="B227" s="320"/>
    </row>
    <row r="228" ht="16" customHeight="1" spans="1:2">
      <c r="A228" s="322" t="s">
        <v>245</v>
      </c>
      <c r="B228" s="320"/>
    </row>
    <row r="229" ht="16" customHeight="1" spans="1:2">
      <c r="A229" s="322" t="s">
        <v>246</v>
      </c>
      <c r="B229" s="320"/>
    </row>
    <row r="230" ht="16" customHeight="1" spans="1:2">
      <c r="A230" s="321" t="s">
        <v>247</v>
      </c>
      <c r="B230" s="320">
        <f>SUM(B231:B232)</f>
        <v>5453</v>
      </c>
    </row>
    <row r="231" ht="16" customHeight="1" spans="1:2">
      <c r="A231" s="322" t="s">
        <v>248</v>
      </c>
      <c r="B231" s="320">
        <v>5453</v>
      </c>
    </row>
    <row r="232" ht="16" customHeight="1" spans="1:2">
      <c r="A232" s="322" t="s">
        <v>249</v>
      </c>
      <c r="B232" s="320"/>
    </row>
    <row r="233" ht="16" customHeight="1" spans="1:2">
      <c r="A233" s="321" t="s">
        <v>250</v>
      </c>
      <c r="B233" s="320">
        <f>SUM(B234:B237)</f>
        <v>128</v>
      </c>
    </row>
    <row r="234" ht="16" customHeight="1" spans="1:2">
      <c r="A234" s="322" t="s">
        <v>74</v>
      </c>
      <c r="B234" s="320">
        <v>122</v>
      </c>
    </row>
    <row r="235" ht="16" customHeight="1" spans="1:2">
      <c r="A235" s="322" t="s">
        <v>75</v>
      </c>
      <c r="B235" s="320">
        <v>2</v>
      </c>
    </row>
    <row r="236" ht="16" customHeight="1" spans="1:2">
      <c r="A236" s="322" t="s">
        <v>251</v>
      </c>
      <c r="B236" s="320"/>
    </row>
    <row r="237" ht="16" customHeight="1" spans="1:2">
      <c r="A237" s="322" t="s">
        <v>252</v>
      </c>
      <c r="B237" s="320">
        <v>4</v>
      </c>
    </row>
    <row r="238" ht="16" customHeight="1" spans="1:2">
      <c r="A238" s="321" t="s">
        <v>253</v>
      </c>
      <c r="B238" s="320">
        <f>SUM(B239)</f>
        <v>9651</v>
      </c>
    </row>
    <row r="239" ht="16" customHeight="1" spans="1:2">
      <c r="A239" s="322" t="s">
        <v>254</v>
      </c>
      <c r="B239" s="320">
        <v>9651</v>
      </c>
    </row>
    <row r="240" s="310" customFormat="1" ht="16" customHeight="1" spans="1:2">
      <c r="A240" s="321" t="s">
        <v>255</v>
      </c>
      <c r="B240" s="320">
        <f>B241+B244+B248+B251+B259+B262+B265+B268+B271+B273+B275+B277+B279</f>
        <v>25842</v>
      </c>
    </row>
    <row r="241" ht="16" customHeight="1" spans="1:2">
      <c r="A241" s="321" t="s">
        <v>256</v>
      </c>
      <c r="B241" s="320">
        <f>SUM(B242:B243)</f>
        <v>854</v>
      </c>
    </row>
    <row r="242" ht="16" customHeight="1" spans="1:2">
      <c r="A242" s="322" t="s">
        <v>74</v>
      </c>
      <c r="B242" s="320">
        <v>821</v>
      </c>
    </row>
    <row r="243" ht="16" customHeight="1" spans="1:2">
      <c r="A243" s="322" t="s">
        <v>257</v>
      </c>
      <c r="B243" s="320">
        <v>33</v>
      </c>
    </row>
    <row r="244" ht="16" customHeight="1" spans="1:2">
      <c r="A244" s="321" t="s">
        <v>258</v>
      </c>
      <c r="B244" s="320">
        <f>SUM(B245:B247)</f>
        <v>2410</v>
      </c>
    </row>
    <row r="245" ht="16" customHeight="1" spans="1:2">
      <c r="A245" s="322" t="s">
        <v>259</v>
      </c>
      <c r="B245" s="320">
        <v>1760</v>
      </c>
    </row>
    <row r="246" ht="16" customHeight="1" spans="1:2">
      <c r="A246" s="322" t="s">
        <v>260</v>
      </c>
      <c r="B246" s="320">
        <v>544</v>
      </c>
    </row>
    <row r="247" ht="16" customHeight="1" spans="1:2">
      <c r="A247" s="322" t="s">
        <v>261</v>
      </c>
      <c r="B247" s="320">
        <v>106</v>
      </c>
    </row>
    <row r="248" ht="16" customHeight="1" spans="1:2">
      <c r="A248" s="321" t="s">
        <v>262</v>
      </c>
      <c r="B248" s="320">
        <f>SUM(B249:B250)</f>
        <v>2827</v>
      </c>
    </row>
    <row r="249" ht="16" customHeight="1" spans="1:2">
      <c r="A249" s="322" t="s">
        <v>263</v>
      </c>
      <c r="B249" s="320">
        <v>2352</v>
      </c>
    </row>
    <row r="250" ht="16" customHeight="1" spans="1:2">
      <c r="A250" s="322" t="s">
        <v>264</v>
      </c>
      <c r="B250" s="320">
        <v>475</v>
      </c>
    </row>
    <row r="251" ht="16" customHeight="1" spans="1:2">
      <c r="A251" s="321" t="s">
        <v>265</v>
      </c>
      <c r="B251" s="320">
        <f>SUM(B252:B258)</f>
        <v>3996</v>
      </c>
    </row>
    <row r="252" ht="16" customHeight="1" spans="1:2">
      <c r="A252" s="322" t="s">
        <v>266</v>
      </c>
      <c r="B252" s="320">
        <v>452</v>
      </c>
    </row>
    <row r="253" ht="16" customHeight="1" spans="1:2">
      <c r="A253" s="322" t="s">
        <v>267</v>
      </c>
      <c r="B253" s="320">
        <v>169</v>
      </c>
    </row>
    <row r="254" ht="16" customHeight="1" spans="1:2">
      <c r="A254" s="322" t="s">
        <v>268</v>
      </c>
      <c r="B254" s="320">
        <v>448</v>
      </c>
    </row>
    <row r="255" ht="16" customHeight="1" spans="1:2">
      <c r="A255" s="322" t="s">
        <v>269</v>
      </c>
      <c r="B255" s="320">
        <v>1121</v>
      </c>
    </row>
    <row r="256" ht="16" customHeight="1" spans="1:2">
      <c r="A256" s="322" t="s">
        <v>270</v>
      </c>
      <c r="B256" s="320">
        <v>863</v>
      </c>
    </row>
    <row r="257" ht="16" customHeight="1" spans="1:2">
      <c r="A257" s="322" t="s">
        <v>271</v>
      </c>
      <c r="B257" s="320">
        <v>910</v>
      </c>
    </row>
    <row r="258" ht="16" customHeight="1" spans="1:2">
      <c r="A258" s="322" t="s">
        <v>272</v>
      </c>
      <c r="B258" s="320">
        <v>33</v>
      </c>
    </row>
    <row r="259" ht="16" customHeight="1" spans="1:2">
      <c r="A259" s="321" t="s">
        <v>273</v>
      </c>
      <c r="B259" s="320">
        <f>SUM(B260:B261)</f>
        <v>97</v>
      </c>
    </row>
    <row r="260" ht="16" customHeight="1" spans="1:2">
      <c r="A260" s="322" t="s">
        <v>274</v>
      </c>
      <c r="B260" s="320"/>
    </row>
    <row r="261" ht="16" customHeight="1" spans="1:2">
      <c r="A261" s="322" t="s">
        <v>275</v>
      </c>
      <c r="B261" s="320">
        <v>97</v>
      </c>
    </row>
    <row r="262" ht="16" customHeight="1" spans="1:2">
      <c r="A262" s="321" t="s">
        <v>276</v>
      </c>
      <c r="B262" s="320">
        <f>SUM(B263:B264)</f>
        <v>698</v>
      </c>
    </row>
    <row r="263" ht="16" customHeight="1" spans="1:2">
      <c r="A263" s="322" t="s">
        <v>277</v>
      </c>
      <c r="B263" s="320">
        <v>460</v>
      </c>
    </row>
    <row r="264" ht="16" customHeight="1" spans="1:2">
      <c r="A264" s="322" t="s">
        <v>278</v>
      </c>
      <c r="B264" s="320">
        <v>238</v>
      </c>
    </row>
    <row r="265" ht="16" customHeight="1" spans="1:2">
      <c r="A265" s="321" t="s">
        <v>279</v>
      </c>
      <c r="B265" s="320">
        <f>SUM(B266:B267)</f>
        <v>3041</v>
      </c>
    </row>
    <row r="266" ht="16" customHeight="1" spans="1:2">
      <c r="A266" s="322" t="s">
        <v>280</v>
      </c>
      <c r="B266" s="320">
        <v>40</v>
      </c>
    </row>
    <row r="267" ht="16" customHeight="1" spans="1:2">
      <c r="A267" s="322" t="s">
        <v>281</v>
      </c>
      <c r="B267" s="320">
        <v>3001</v>
      </c>
    </row>
    <row r="268" ht="16" customHeight="1" spans="1:2">
      <c r="A268" s="321" t="s">
        <v>282</v>
      </c>
      <c r="B268" s="320">
        <f>SUM(B269:B270)</f>
        <v>9403</v>
      </c>
    </row>
    <row r="269" ht="16" customHeight="1" spans="1:2">
      <c r="A269" s="322" t="s">
        <v>283</v>
      </c>
      <c r="B269" s="320">
        <v>9353</v>
      </c>
    </row>
    <row r="270" ht="16" customHeight="1" spans="1:2">
      <c r="A270" s="322" t="s">
        <v>284</v>
      </c>
      <c r="B270" s="320">
        <v>50</v>
      </c>
    </row>
    <row r="271" ht="16" customHeight="1" spans="1:2">
      <c r="A271" s="321" t="s">
        <v>285</v>
      </c>
      <c r="B271" s="320">
        <f>SUM(B272)</f>
        <v>902</v>
      </c>
    </row>
    <row r="272" ht="16" customHeight="1" spans="1:2">
      <c r="A272" s="322" t="s">
        <v>286</v>
      </c>
      <c r="B272" s="320">
        <v>902</v>
      </c>
    </row>
    <row r="273" ht="16" customHeight="1" spans="1:2">
      <c r="A273" s="321" t="s">
        <v>287</v>
      </c>
      <c r="B273" s="320">
        <f>SUM(B274)</f>
        <v>58</v>
      </c>
    </row>
    <row r="274" ht="16" customHeight="1" spans="1:2">
      <c r="A274" s="322" t="s">
        <v>288</v>
      </c>
      <c r="B274" s="320">
        <v>58</v>
      </c>
    </row>
    <row r="275" ht="16" customHeight="1" spans="1:2">
      <c r="A275" s="321" t="s">
        <v>289</v>
      </c>
      <c r="B275" s="320">
        <f>SUM(B276)</f>
        <v>218</v>
      </c>
    </row>
    <row r="276" ht="16" customHeight="1" spans="1:2">
      <c r="A276" s="322" t="s">
        <v>74</v>
      </c>
      <c r="B276" s="320">
        <v>218</v>
      </c>
    </row>
    <row r="277" ht="16" customHeight="1" spans="1:2">
      <c r="A277" s="321" t="s">
        <v>290</v>
      </c>
      <c r="B277" s="320">
        <f>SUM(B278)</f>
        <v>1314</v>
      </c>
    </row>
    <row r="278" ht="16" customHeight="1" spans="1:2">
      <c r="A278" s="322" t="s">
        <v>291</v>
      </c>
      <c r="B278" s="320">
        <v>1314</v>
      </c>
    </row>
    <row r="279" ht="16" customHeight="1" spans="1:2">
      <c r="A279" s="321" t="s">
        <v>292</v>
      </c>
      <c r="B279" s="320">
        <f>SUM(B280)</f>
        <v>24</v>
      </c>
    </row>
    <row r="280" ht="16" customHeight="1" spans="1:2">
      <c r="A280" s="322" t="s">
        <v>293</v>
      </c>
      <c r="B280" s="320">
        <v>24</v>
      </c>
    </row>
    <row r="281" s="310" customFormat="1" ht="16" customHeight="1" spans="1:2">
      <c r="A281" s="321" t="s">
        <v>294</v>
      </c>
      <c r="B281" s="320">
        <f>B282+B286+B288+B293+B297+B301+B303+B305+B307+B309</f>
        <v>5481</v>
      </c>
    </row>
    <row r="282" ht="16" customHeight="1" spans="1:2">
      <c r="A282" s="321" t="s">
        <v>295</v>
      </c>
      <c r="B282" s="320">
        <f>SUM(B283:B285)</f>
        <v>263</v>
      </c>
    </row>
    <row r="283" ht="16" customHeight="1" spans="1:2">
      <c r="A283" s="322" t="s">
        <v>74</v>
      </c>
      <c r="B283" s="320">
        <v>213</v>
      </c>
    </row>
    <row r="284" ht="16" customHeight="1" spans="1:2">
      <c r="A284" s="322" t="s">
        <v>296</v>
      </c>
      <c r="B284" s="320"/>
    </row>
    <row r="285" ht="16" customHeight="1" spans="1:2">
      <c r="A285" s="322" t="s">
        <v>297</v>
      </c>
      <c r="B285" s="320">
        <v>50</v>
      </c>
    </row>
    <row r="286" ht="16" customHeight="1" spans="1:2">
      <c r="A286" s="321" t="s">
        <v>298</v>
      </c>
      <c r="B286" s="320">
        <f>SUM(B287)</f>
        <v>50</v>
      </c>
    </row>
    <row r="287" ht="16" customHeight="1" spans="1:2">
      <c r="A287" s="322" t="s">
        <v>299</v>
      </c>
      <c r="B287" s="320">
        <v>50</v>
      </c>
    </row>
    <row r="288" ht="16" customHeight="1" spans="1:2">
      <c r="A288" s="321" t="s">
        <v>300</v>
      </c>
      <c r="B288" s="320">
        <f>SUM(B289:B292)</f>
        <v>2394</v>
      </c>
    </row>
    <row r="289" ht="16" customHeight="1" spans="1:2">
      <c r="A289" s="322" t="s">
        <v>301</v>
      </c>
      <c r="B289" s="320">
        <v>1794</v>
      </c>
    </row>
    <row r="290" ht="16" customHeight="1" spans="1:2">
      <c r="A290" s="322" t="s">
        <v>302</v>
      </c>
      <c r="B290" s="320">
        <v>345</v>
      </c>
    </row>
    <row r="291" ht="16" customHeight="1" spans="1:2">
      <c r="A291" s="322" t="s">
        <v>303</v>
      </c>
      <c r="B291" s="320">
        <v>255</v>
      </c>
    </row>
    <row r="292" ht="16" customHeight="1" spans="1:2">
      <c r="A292" s="322" t="s">
        <v>304</v>
      </c>
      <c r="B292" s="320"/>
    </row>
    <row r="293" ht="16" customHeight="1" spans="1:2">
      <c r="A293" s="321" t="s">
        <v>305</v>
      </c>
      <c r="B293" s="320">
        <f>SUM(B294:B296)</f>
        <v>282</v>
      </c>
    </row>
    <row r="294" ht="16" customHeight="1" spans="1:2">
      <c r="A294" s="322" t="s">
        <v>306</v>
      </c>
      <c r="B294" s="320">
        <v>105</v>
      </c>
    </row>
    <row r="295" ht="16" customHeight="1" spans="1:2">
      <c r="A295" s="322" t="s">
        <v>307</v>
      </c>
      <c r="B295" s="320"/>
    </row>
    <row r="296" ht="16" customHeight="1" spans="1:2">
      <c r="A296" s="322" t="s">
        <v>308</v>
      </c>
      <c r="B296" s="320">
        <v>177</v>
      </c>
    </row>
    <row r="297" ht="16" customHeight="1" spans="1:2">
      <c r="A297" s="321" t="s">
        <v>309</v>
      </c>
      <c r="B297" s="320">
        <f>SUM(B298:B300)</f>
        <v>454</v>
      </c>
    </row>
    <row r="298" ht="16" customHeight="1" spans="1:2">
      <c r="A298" s="322" t="s">
        <v>310</v>
      </c>
      <c r="B298" s="320">
        <v>448</v>
      </c>
    </row>
    <row r="299" ht="16" customHeight="1" spans="1:2">
      <c r="A299" s="322" t="s">
        <v>311</v>
      </c>
      <c r="B299" s="320">
        <v>6</v>
      </c>
    </row>
    <row r="300" ht="16" customHeight="1" spans="1:2">
      <c r="A300" s="322" t="s">
        <v>312</v>
      </c>
      <c r="B300" s="320"/>
    </row>
    <row r="301" ht="16" customHeight="1" spans="1:2">
      <c r="A301" s="321" t="s">
        <v>313</v>
      </c>
      <c r="B301" s="320">
        <f>SUM(B302)</f>
        <v>1409</v>
      </c>
    </row>
    <row r="302" ht="16" customHeight="1" spans="1:2">
      <c r="A302" s="322" t="s">
        <v>314</v>
      </c>
      <c r="B302" s="320">
        <v>1409</v>
      </c>
    </row>
    <row r="303" ht="16" customHeight="1" spans="1:2">
      <c r="A303" s="321" t="s">
        <v>315</v>
      </c>
      <c r="B303" s="320">
        <f>SUM(B304)</f>
        <v>48</v>
      </c>
    </row>
    <row r="304" ht="16" customHeight="1" spans="1:2">
      <c r="A304" s="322" t="s">
        <v>316</v>
      </c>
      <c r="B304" s="320">
        <v>48</v>
      </c>
    </row>
    <row r="305" ht="16" customHeight="1" spans="1:2">
      <c r="A305" s="321" t="s">
        <v>317</v>
      </c>
      <c r="B305" s="320">
        <f>SUM(B306)</f>
        <v>71</v>
      </c>
    </row>
    <row r="306" ht="16" customHeight="1" spans="1:2">
      <c r="A306" s="322" t="s">
        <v>318</v>
      </c>
      <c r="B306" s="320">
        <v>71</v>
      </c>
    </row>
    <row r="307" ht="16" customHeight="1" spans="1:2">
      <c r="A307" s="321" t="s">
        <v>319</v>
      </c>
      <c r="B307" s="320">
        <f>SUM(B308)</f>
        <v>0</v>
      </c>
    </row>
    <row r="308" ht="16" customHeight="1" spans="1:2">
      <c r="A308" s="322" t="s">
        <v>320</v>
      </c>
      <c r="B308" s="320"/>
    </row>
    <row r="309" ht="16" customHeight="1" spans="1:2">
      <c r="A309" s="321" t="s">
        <v>321</v>
      </c>
      <c r="B309" s="320">
        <f>SUM(B310)</f>
        <v>510</v>
      </c>
    </row>
    <row r="310" ht="16" customHeight="1" spans="1:2">
      <c r="A310" s="322" t="s">
        <v>322</v>
      </c>
      <c r="B310" s="320">
        <v>510</v>
      </c>
    </row>
    <row r="311" s="310" customFormat="1" ht="16" customHeight="1" spans="1:2">
      <c r="A311" s="321" t="s">
        <v>323</v>
      </c>
      <c r="B311" s="320">
        <f>B312+B315+B317+B320+B322+B324</f>
        <v>16588</v>
      </c>
    </row>
    <row r="312" ht="16" customHeight="1" spans="1:2">
      <c r="A312" s="321" t="s">
        <v>324</v>
      </c>
      <c r="B312" s="320">
        <f>SUM(B313:B314)</f>
        <v>822</v>
      </c>
    </row>
    <row r="313" ht="16" customHeight="1" spans="1:2">
      <c r="A313" s="322" t="s">
        <v>74</v>
      </c>
      <c r="B313" s="320">
        <v>736</v>
      </c>
    </row>
    <row r="314" ht="16" customHeight="1" spans="1:2">
      <c r="A314" s="322" t="s">
        <v>325</v>
      </c>
      <c r="B314" s="320">
        <v>86</v>
      </c>
    </row>
    <row r="315" ht="16" customHeight="1" spans="1:2">
      <c r="A315" s="321" t="s">
        <v>326</v>
      </c>
      <c r="B315" s="320">
        <f>SUM(B316)</f>
        <v>0</v>
      </c>
    </row>
    <row r="316" ht="16" customHeight="1" spans="1:2">
      <c r="A316" s="322" t="s">
        <v>327</v>
      </c>
      <c r="B316" s="320"/>
    </row>
    <row r="317" ht="16" customHeight="1" spans="1:2">
      <c r="A317" s="321" t="s">
        <v>328</v>
      </c>
      <c r="B317" s="320">
        <f>SUM(B318:B319)</f>
        <v>7320</v>
      </c>
    </row>
    <row r="318" ht="16" customHeight="1" spans="1:2">
      <c r="A318" s="322" t="s">
        <v>329</v>
      </c>
      <c r="B318" s="320">
        <v>6782</v>
      </c>
    </row>
    <row r="319" ht="16" customHeight="1" spans="1:2">
      <c r="A319" s="322" t="s">
        <v>330</v>
      </c>
      <c r="B319" s="320">
        <v>538</v>
      </c>
    </row>
    <row r="320" ht="16" customHeight="1" spans="1:2">
      <c r="A320" s="321" t="s">
        <v>331</v>
      </c>
      <c r="B320" s="320">
        <f>SUM(B321)</f>
        <v>332</v>
      </c>
    </row>
    <row r="321" ht="16" customHeight="1" spans="1:2">
      <c r="A321" s="322" t="s">
        <v>332</v>
      </c>
      <c r="B321" s="320">
        <v>332</v>
      </c>
    </row>
    <row r="322" ht="16" customHeight="1" spans="1:2">
      <c r="A322" s="321" t="s">
        <v>333</v>
      </c>
      <c r="B322" s="320">
        <f>SUM(B323)</f>
        <v>114</v>
      </c>
    </row>
    <row r="323" ht="16" customHeight="1" spans="1:2">
      <c r="A323" s="322" t="s">
        <v>334</v>
      </c>
      <c r="B323" s="320">
        <v>114</v>
      </c>
    </row>
    <row r="324" ht="16" customHeight="1" spans="1:2">
      <c r="A324" s="321" t="s">
        <v>335</v>
      </c>
      <c r="B324" s="320">
        <f>SUM(B325)</f>
        <v>8000</v>
      </c>
    </row>
    <row r="325" ht="16" customHeight="1" spans="1:2">
      <c r="A325" s="322" t="s">
        <v>336</v>
      </c>
      <c r="B325" s="320">
        <v>8000</v>
      </c>
    </row>
    <row r="326" s="310" customFormat="1" ht="16" customHeight="1" spans="1:2">
      <c r="A326" s="321" t="s">
        <v>337</v>
      </c>
      <c r="B326" s="320">
        <f>B327+B344+B356+B365+B372+B377+B381</f>
        <v>59198</v>
      </c>
    </row>
    <row r="327" ht="16" customHeight="1" spans="1:2">
      <c r="A327" s="321" t="s">
        <v>338</v>
      </c>
      <c r="B327" s="320">
        <f>SUM(B328:B343)</f>
        <v>15516</v>
      </c>
    </row>
    <row r="328" ht="16" customHeight="1" spans="1:2">
      <c r="A328" s="322" t="s">
        <v>74</v>
      </c>
      <c r="B328" s="320">
        <v>9272</v>
      </c>
    </row>
    <row r="329" ht="16" customHeight="1" spans="1:2">
      <c r="A329" s="322" t="s">
        <v>339</v>
      </c>
      <c r="B329" s="320"/>
    </row>
    <row r="330" ht="16" customHeight="1" spans="1:2">
      <c r="A330" s="322" t="s">
        <v>87</v>
      </c>
      <c r="B330" s="320">
        <v>727</v>
      </c>
    </row>
    <row r="331" ht="16" customHeight="1" spans="1:2">
      <c r="A331" s="322" t="s">
        <v>340</v>
      </c>
      <c r="B331" s="320"/>
    </row>
    <row r="332" ht="16" customHeight="1" spans="1:2">
      <c r="A332" s="322" t="s">
        <v>341</v>
      </c>
      <c r="B332" s="320">
        <v>148</v>
      </c>
    </row>
    <row r="333" ht="16" customHeight="1" spans="1:2">
      <c r="A333" s="322" t="s">
        <v>342</v>
      </c>
      <c r="B333" s="320">
        <v>20</v>
      </c>
    </row>
    <row r="334" ht="16" customHeight="1" spans="1:2">
      <c r="A334" s="322" t="s">
        <v>343</v>
      </c>
      <c r="B334" s="320">
        <v>30</v>
      </c>
    </row>
    <row r="335" ht="16" customHeight="1" spans="1:2">
      <c r="A335" s="322" t="s">
        <v>344</v>
      </c>
      <c r="B335" s="320">
        <v>467</v>
      </c>
    </row>
    <row r="336" ht="16" customHeight="1" spans="1:2">
      <c r="A336" s="322" t="s">
        <v>345</v>
      </c>
      <c r="B336" s="320">
        <v>6</v>
      </c>
    </row>
    <row r="337" ht="16" customHeight="1" spans="1:2">
      <c r="A337" s="322" t="s">
        <v>346</v>
      </c>
      <c r="B337" s="320">
        <v>1429</v>
      </c>
    </row>
    <row r="338" ht="16" customHeight="1" spans="1:2">
      <c r="A338" s="322" t="s">
        <v>347</v>
      </c>
      <c r="B338" s="320">
        <v>20</v>
      </c>
    </row>
    <row r="339" ht="16" customHeight="1" spans="1:2">
      <c r="A339" s="322" t="s">
        <v>348</v>
      </c>
      <c r="B339" s="320">
        <v>218</v>
      </c>
    </row>
    <row r="340" ht="16" customHeight="1" spans="1:2">
      <c r="A340" s="322" t="s">
        <v>349</v>
      </c>
      <c r="B340" s="320">
        <v>80</v>
      </c>
    </row>
    <row r="341" ht="16" customHeight="1" spans="1:2">
      <c r="A341" s="322" t="s">
        <v>350</v>
      </c>
      <c r="B341" s="320">
        <v>2268</v>
      </c>
    </row>
    <row r="342" ht="16" customHeight="1" spans="1:2">
      <c r="A342" s="322" t="s">
        <v>351</v>
      </c>
      <c r="B342" s="320">
        <v>831</v>
      </c>
    </row>
    <row r="343" ht="16" customHeight="1" spans="1:2">
      <c r="A343" s="322" t="s">
        <v>352</v>
      </c>
      <c r="B343" s="320"/>
    </row>
    <row r="344" ht="16" customHeight="1" spans="1:2">
      <c r="A344" s="321" t="s">
        <v>353</v>
      </c>
      <c r="B344" s="320">
        <f>SUM(B345:B355)</f>
        <v>5684</v>
      </c>
    </row>
    <row r="345" ht="16" customHeight="1" spans="1:2">
      <c r="A345" s="322" t="s">
        <v>74</v>
      </c>
      <c r="B345" s="320">
        <v>468</v>
      </c>
    </row>
    <row r="346" ht="16" customHeight="1" spans="1:2">
      <c r="A346" s="322" t="s">
        <v>354</v>
      </c>
      <c r="B346" s="320">
        <v>690</v>
      </c>
    </row>
    <row r="347" ht="16" customHeight="1" spans="1:2">
      <c r="A347" s="322" t="s">
        <v>355</v>
      </c>
      <c r="B347" s="320">
        <v>1986</v>
      </c>
    </row>
    <row r="348" ht="16" customHeight="1" spans="1:2">
      <c r="A348" s="322" t="s">
        <v>356</v>
      </c>
      <c r="B348" s="320">
        <v>60</v>
      </c>
    </row>
    <row r="349" ht="16" customHeight="1" spans="1:2">
      <c r="A349" s="322" t="s">
        <v>357</v>
      </c>
      <c r="B349" s="320">
        <v>133</v>
      </c>
    </row>
    <row r="350" ht="16" customHeight="1" spans="1:2">
      <c r="A350" s="322" t="s">
        <v>358</v>
      </c>
      <c r="B350" s="320">
        <v>1428</v>
      </c>
    </row>
    <row r="351" ht="16" customHeight="1" spans="1:2">
      <c r="A351" s="322" t="s">
        <v>359</v>
      </c>
      <c r="B351" s="320">
        <v>13</v>
      </c>
    </row>
    <row r="352" ht="16" customHeight="1" spans="1:2">
      <c r="A352" s="322" t="s">
        <v>360</v>
      </c>
      <c r="B352" s="320">
        <v>320</v>
      </c>
    </row>
    <row r="353" ht="16" customHeight="1" spans="1:2">
      <c r="A353" s="322" t="s">
        <v>361</v>
      </c>
      <c r="B353" s="320"/>
    </row>
    <row r="354" ht="16" customHeight="1" spans="1:2">
      <c r="A354" s="322" t="s">
        <v>362</v>
      </c>
      <c r="B354" s="320">
        <v>536</v>
      </c>
    </row>
    <row r="355" ht="16" customHeight="1" spans="1:2">
      <c r="A355" s="322" t="s">
        <v>363</v>
      </c>
      <c r="B355" s="320">
        <v>50</v>
      </c>
    </row>
    <row r="356" ht="16" customHeight="1" spans="1:2">
      <c r="A356" s="321" t="s">
        <v>364</v>
      </c>
      <c r="B356" s="320">
        <f>SUM(B357:B364)</f>
        <v>5372</v>
      </c>
    </row>
    <row r="357" ht="16" customHeight="1" spans="1:2">
      <c r="A357" s="322" t="s">
        <v>74</v>
      </c>
      <c r="B357" s="320">
        <v>1147</v>
      </c>
    </row>
    <row r="358" ht="16" customHeight="1" spans="1:2">
      <c r="A358" s="322" t="s">
        <v>365</v>
      </c>
      <c r="B358" s="320"/>
    </row>
    <row r="359" ht="16" customHeight="1" spans="1:2">
      <c r="A359" s="322" t="s">
        <v>366</v>
      </c>
      <c r="B359" s="320">
        <v>50</v>
      </c>
    </row>
    <row r="360" ht="16" customHeight="1" spans="1:2">
      <c r="A360" s="322" t="s">
        <v>367</v>
      </c>
      <c r="B360" s="320"/>
    </row>
    <row r="361" ht="16" customHeight="1" spans="1:2">
      <c r="A361" s="322" t="s">
        <v>368</v>
      </c>
      <c r="B361" s="320">
        <v>402</v>
      </c>
    </row>
    <row r="362" ht="16" customHeight="1" spans="1:2">
      <c r="A362" s="322" t="s">
        <v>369</v>
      </c>
      <c r="B362" s="320">
        <v>34</v>
      </c>
    </row>
    <row r="363" ht="16" customHeight="1" spans="1:2">
      <c r="A363" s="322" t="s">
        <v>370</v>
      </c>
      <c r="B363" s="320">
        <v>20</v>
      </c>
    </row>
    <row r="364" ht="16" customHeight="1" spans="1:2">
      <c r="A364" s="322" t="s">
        <v>371</v>
      </c>
      <c r="B364" s="320">
        <v>3719</v>
      </c>
    </row>
    <row r="365" ht="16" customHeight="1" spans="1:2">
      <c r="A365" s="321" t="s">
        <v>372</v>
      </c>
      <c r="B365" s="320">
        <f>SUM(B366:B371)</f>
        <v>28590</v>
      </c>
    </row>
    <row r="366" ht="16" customHeight="1" spans="1:2">
      <c r="A366" s="322" t="s">
        <v>74</v>
      </c>
      <c r="B366" s="320">
        <v>483</v>
      </c>
    </row>
    <row r="367" ht="16" customHeight="1" spans="1:2">
      <c r="A367" s="322" t="s">
        <v>75</v>
      </c>
      <c r="B367" s="320">
        <v>200</v>
      </c>
    </row>
    <row r="368" ht="16" customHeight="1" spans="1:2">
      <c r="A368" s="322" t="s">
        <v>373</v>
      </c>
      <c r="B368" s="320">
        <v>6706</v>
      </c>
    </row>
    <row r="369" ht="16" customHeight="1" spans="1:2">
      <c r="A369" s="322" t="s">
        <v>374</v>
      </c>
      <c r="B369" s="320">
        <v>18622</v>
      </c>
    </row>
    <row r="370" ht="16" customHeight="1" spans="1:2">
      <c r="A370" s="322" t="s">
        <v>375</v>
      </c>
      <c r="B370" s="320">
        <v>636</v>
      </c>
    </row>
    <row r="371" ht="16" customHeight="1" spans="1:2">
      <c r="A371" s="322" t="s">
        <v>376</v>
      </c>
      <c r="B371" s="320">
        <v>1943</v>
      </c>
    </row>
    <row r="372" ht="16" customHeight="1" spans="1:2">
      <c r="A372" s="321" t="s">
        <v>377</v>
      </c>
      <c r="B372" s="320">
        <f>SUM(B373:B376)</f>
        <v>2729</v>
      </c>
    </row>
    <row r="373" ht="16" customHeight="1" spans="1:2">
      <c r="A373" s="322" t="s">
        <v>378</v>
      </c>
      <c r="B373" s="320">
        <v>536</v>
      </c>
    </row>
    <row r="374" ht="16" customHeight="1" spans="1:2">
      <c r="A374" s="322" t="s">
        <v>379</v>
      </c>
      <c r="B374" s="320">
        <v>1907</v>
      </c>
    </row>
    <row r="375" ht="16" customHeight="1" spans="1:2">
      <c r="A375" s="322" t="s">
        <v>380</v>
      </c>
      <c r="B375" s="320">
        <v>70</v>
      </c>
    </row>
    <row r="376" ht="16" customHeight="1" spans="1:2">
      <c r="A376" s="322" t="s">
        <v>381</v>
      </c>
      <c r="B376" s="320">
        <v>216</v>
      </c>
    </row>
    <row r="377" ht="16" customHeight="1" spans="1:2">
      <c r="A377" s="321" t="s">
        <v>382</v>
      </c>
      <c r="B377" s="320">
        <f>SUM(B378:B380)</f>
        <v>1284</v>
      </c>
    </row>
    <row r="378" ht="16" customHeight="1" spans="1:2">
      <c r="A378" s="322" t="s">
        <v>383</v>
      </c>
      <c r="B378" s="320"/>
    </row>
    <row r="379" ht="16" customHeight="1" spans="1:2">
      <c r="A379" s="322" t="s">
        <v>384</v>
      </c>
      <c r="B379" s="320">
        <v>931</v>
      </c>
    </row>
    <row r="380" ht="16" customHeight="1" spans="1:2">
      <c r="A380" s="322" t="s">
        <v>385</v>
      </c>
      <c r="B380" s="320">
        <v>353</v>
      </c>
    </row>
    <row r="381" ht="16" customHeight="1" spans="1:2">
      <c r="A381" s="321" t="s">
        <v>386</v>
      </c>
      <c r="B381" s="320">
        <f>SUM(B382)</f>
        <v>23</v>
      </c>
    </row>
    <row r="382" ht="16" customHeight="1" spans="1:2">
      <c r="A382" s="322" t="s">
        <v>387</v>
      </c>
      <c r="B382" s="320">
        <v>23</v>
      </c>
    </row>
    <row r="383" s="310" customFormat="1" ht="16" customHeight="1" spans="1:2">
      <c r="A383" s="321" t="s">
        <v>388</v>
      </c>
      <c r="B383" s="320">
        <f>B384+B392+B396+B399</f>
        <v>7559</v>
      </c>
    </row>
    <row r="384" ht="16" customHeight="1" spans="1:2">
      <c r="A384" s="321" t="s">
        <v>389</v>
      </c>
      <c r="B384" s="320">
        <f>SUM(B385:B391)</f>
        <v>4962</v>
      </c>
    </row>
    <row r="385" ht="16" customHeight="1" spans="1:2">
      <c r="A385" s="322" t="s">
        <v>74</v>
      </c>
      <c r="B385" s="320">
        <v>431</v>
      </c>
    </row>
    <row r="386" ht="16" customHeight="1" spans="1:2">
      <c r="A386" s="322" t="s">
        <v>75</v>
      </c>
      <c r="B386" s="320"/>
    </row>
    <row r="387" ht="16" customHeight="1" spans="1:2">
      <c r="A387" s="322" t="s">
        <v>390</v>
      </c>
      <c r="B387" s="320">
        <v>350</v>
      </c>
    </row>
    <row r="388" ht="16" customHeight="1" spans="1:2">
      <c r="A388" s="322" t="s">
        <v>391</v>
      </c>
      <c r="B388" s="320">
        <v>1080</v>
      </c>
    </row>
    <row r="389" ht="16" customHeight="1" spans="1:2">
      <c r="A389" s="322" t="s">
        <v>392</v>
      </c>
      <c r="B389" s="320">
        <v>66</v>
      </c>
    </row>
    <row r="390" ht="16" customHeight="1" spans="1:2">
      <c r="A390" s="322" t="s">
        <v>393</v>
      </c>
      <c r="B390" s="320">
        <v>14</v>
      </c>
    </row>
    <row r="391" ht="16" customHeight="1" spans="1:2">
      <c r="A391" s="322" t="s">
        <v>394</v>
      </c>
      <c r="B391" s="320">
        <v>3021</v>
      </c>
    </row>
    <row r="392" ht="16" customHeight="1" spans="1:2">
      <c r="A392" s="321" t="s">
        <v>395</v>
      </c>
      <c r="B392" s="320">
        <f>SUM(B393:B395)</f>
        <v>0</v>
      </c>
    </row>
    <row r="393" ht="16" customHeight="1" spans="1:2">
      <c r="A393" s="322" t="s">
        <v>396</v>
      </c>
      <c r="B393" s="320"/>
    </row>
    <row r="394" ht="16" customHeight="1" spans="1:2">
      <c r="A394" s="322" t="s">
        <v>397</v>
      </c>
      <c r="B394" s="320"/>
    </row>
    <row r="395" ht="16" customHeight="1" spans="1:2">
      <c r="A395" s="322" t="s">
        <v>398</v>
      </c>
      <c r="B395" s="320"/>
    </row>
    <row r="396" ht="16" customHeight="1" spans="1:2">
      <c r="A396" s="321" t="s">
        <v>399</v>
      </c>
      <c r="B396" s="320">
        <f>SUM(B397:B398)</f>
        <v>2597</v>
      </c>
    </row>
    <row r="397" ht="16" customHeight="1" spans="1:2">
      <c r="A397" s="322" t="s">
        <v>400</v>
      </c>
      <c r="B397" s="320">
        <v>1787</v>
      </c>
    </row>
    <row r="398" ht="16" customHeight="1" spans="1:2">
      <c r="A398" s="322" t="s">
        <v>401</v>
      </c>
      <c r="B398" s="320">
        <v>810</v>
      </c>
    </row>
    <row r="399" ht="16" customHeight="1" spans="1:2">
      <c r="A399" s="321" t="s">
        <v>402</v>
      </c>
      <c r="B399" s="320">
        <f>SUM(B400)</f>
        <v>0</v>
      </c>
    </row>
    <row r="400" ht="16" customHeight="1" spans="1:2">
      <c r="A400" s="322" t="s">
        <v>403</v>
      </c>
      <c r="B400" s="320"/>
    </row>
    <row r="401" s="310" customFormat="1" ht="16" customHeight="1" spans="1:2">
      <c r="A401" s="321" t="s">
        <v>404</v>
      </c>
      <c r="B401" s="320">
        <f>B403+B404</f>
        <v>106</v>
      </c>
    </row>
    <row r="402" ht="16" customHeight="1" spans="1:2">
      <c r="A402" s="322" t="s">
        <v>405</v>
      </c>
      <c r="B402" s="320"/>
    </row>
    <row r="403" ht="16" customHeight="1" spans="1:2">
      <c r="A403" s="321" t="s">
        <v>406</v>
      </c>
      <c r="B403" s="320">
        <v>6</v>
      </c>
    </row>
    <row r="404" ht="16" customHeight="1" spans="1:2">
      <c r="A404" s="321" t="s">
        <v>407</v>
      </c>
      <c r="B404" s="320">
        <v>100</v>
      </c>
    </row>
    <row r="405" s="310" customFormat="1" ht="16" customHeight="1" spans="1:2">
      <c r="A405" s="321" t="s">
        <v>408</v>
      </c>
      <c r="B405" s="320">
        <f>B406+B409+B411</f>
        <v>1865</v>
      </c>
    </row>
    <row r="406" ht="16" customHeight="1" spans="1:2">
      <c r="A406" s="321" t="s">
        <v>409</v>
      </c>
      <c r="B406" s="320">
        <f>SUM(B407:B408)</f>
        <v>1579</v>
      </c>
    </row>
    <row r="407" ht="16" customHeight="1" spans="1:2">
      <c r="A407" s="322" t="s">
        <v>87</v>
      </c>
      <c r="B407" s="320">
        <v>109</v>
      </c>
    </row>
    <row r="408" ht="16" customHeight="1" spans="1:2">
      <c r="A408" s="322" t="s">
        <v>410</v>
      </c>
      <c r="B408" s="320">
        <v>1470</v>
      </c>
    </row>
    <row r="409" ht="16" customHeight="1" spans="1:2">
      <c r="A409" s="321" t="s">
        <v>411</v>
      </c>
      <c r="B409" s="320">
        <f>SUM(B410)</f>
        <v>0</v>
      </c>
    </row>
    <row r="410" ht="16" customHeight="1" spans="1:2">
      <c r="A410" s="322" t="s">
        <v>412</v>
      </c>
      <c r="B410" s="320"/>
    </row>
    <row r="411" ht="16" customHeight="1" spans="1:2">
      <c r="A411" s="321" t="s">
        <v>413</v>
      </c>
      <c r="B411" s="320">
        <f>SUM(B412)</f>
        <v>286</v>
      </c>
    </row>
    <row r="412" ht="16" customHeight="1" spans="1:2">
      <c r="A412" s="322" t="s">
        <v>414</v>
      </c>
      <c r="B412" s="320">
        <v>286</v>
      </c>
    </row>
    <row r="413" s="310" customFormat="1" ht="16" customHeight="1" spans="1:2">
      <c r="A413" s="321" t="s">
        <v>415</v>
      </c>
      <c r="B413" s="320">
        <f>B414+B417+B419</f>
        <v>135</v>
      </c>
    </row>
    <row r="414" ht="16" customHeight="1" spans="1:2">
      <c r="A414" s="321" t="s">
        <v>416</v>
      </c>
      <c r="B414" s="320">
        <f>SUM(B415:B416)</f>
        <v>5</v>
      </c>
    </row>
    <row r="415" ht="16" customHeight="1" spans="1:2">
      <c r="A415" s="322" t="s">
        <v>74</v>
      </c>
      <c r="B415" s="320">
        <v>5</v>
      </c>
    </row>
    <row r="416" ht="16" customHeight="1" spans="1:2">
      <c r="A416" s="322" t="s">
        <v>417</v>
      </c>
      <c r="B416" s="320"/>
    </row>
    <row r="417" ht="16" customHeight="1" spans="1:2">
      <c r="A417" s="321" t="s">
        <v>416</v>
      </c>
      <c r="B417" s="320">
        <f>SUM(B418)</f>
        <v>110</v>
      </c>
    </row>
    <row r="418" ht="16" customHeight="1" spans="1:2">
      <c r="A418" s="322" t="s">
        <v>418</v>
      </c>
      <c r="B418" s="320">
        <v>110</v>
      </c>
    </row>
    <row r="419" ht="16" customHeight="1" spans="1:2">
      <c r="A419" s="321" t="s">
        <v>419</v>
      </c>
      <c r="B419" s="320">
        <f>SUM(B420)</f>
        <v>20</v>
      </c>
    </row>
    <row r="420" ht="16" customHeight="1" spans="1:2">
      <c r="A420" s="322" t="s">
        <v>420</v>
      </c>
      <c r="B420" s="320">
        <v>20</v>
      </c>
    </row>
    <row r="421" s="310" customFormat="1" ht="16" customHeight="1" spans="1:2">
      <c r="A421" s="321" t="s">
        <v>421</v>
      </c>
      <c r="B421" s="320">
        <f>B422+B428</f>
        <v>556</v>
      </c>
    </row>
    <row r="422" ht="16" customHeight="1" spans="1:2">
      <c r="A422" s="321" t="s">
        <v>422</v>
      </c>
      <c r="B422" s="320">
        <f>SUM(B423:B427)</f>
        <v>556</v>
      </c>
    </row>
    <row r="423" ht="16" customHeight="1" spans="1:2">
      <c r="A423" s="322" t="s">
        <v>74</v>
      </c>
      <c r="B423" s="320">
        <v>556</v>
      </c>
    </row>
    <row r="424" ht="16" customHeight="1" spans="1:2">
      <c r="A424" s="322" t="s">
        <v>75</v>
      </c>
      <c r="B424" s="320"/>
    </row>
    <row r="425" ht="16" customHeight="1" spans="1:2">
      <c r="A425" s="322" t="s">
        <v>423</v>
      </c>
      <c r="B425" s="320"/>
    </row>
    <row r="426" ht="16" customHeight="1" spans="1:2">
      <c r="A426" s="322" t="s">
        <v>424</v>
      </c>
      <c r="B426" s="320"/>
    </row>
    <row r="427" ht="16" customHeight="1" spans="1:2">
      <c r="A427" s="322" t="s">
        <v>425</v>
      </c>
      <c r="B427" s="320"/>
    </row>
    <row r="428" ht="16" customHeight="1" spans="1:2">
      <c r="A428" s="321" t="s">
        <v>426</v>
      </c>
      <c r="B428" s="320">
        <f>SUM(B429)</f>
        <v>0</v>
      </c>
    </row>
    <row r="429" ht="16" customHeight="1" spans="1:2">
      <c r="A429" s="322" t="s">
        <v>427</v>
      </c>
      <c r="B429" s="320"/>
    </row>
    <row r="430" s="310" customFormat="1" ht="16" customHeight="1" spans="1:2">
      <c r="A430" s="321" t="s">
        <v>428</v>
      </c>
      <c r="B430" s="320">
        <f>B431+B437</f>
        <v>2493</v>
      </c>
    </row>
    <row r="431" ht="16" customHeight="1" spans="1:2">
      <c r="A431" s="321" t="s">
        <v>429</v>
      </c>
      <c r="B431" s="320">
        <f>SUM(B432:B436)</f>
        <v>2293</v>
      </c>
    </row>
    <row r="432" ht="16" customHeight="1" spans="1:2">
      <c r="A432" s="322" t="s">
        <v>430</v>
      </c>
      <c r="B432" s="320">
        <v>200</v>
      </c>
    </row>
    <row r="433" ht="16" customHeight="1" spans="1:2">
      <c r="A433" s="322" t="s">
        <v>431</v>
      </c>
      <c r="B433" s="320">
        <v>34</v>
      </c>
    </row>
    <row r="434" ht="16" customHeight="1" spans="1:2">
      <c r="A434" s="322" t="s">
        <v>432</v>
      </c>
      <c r="B434" s="320">
        <v>243</v>
      </c>
    </row>
    <row r="435" ht="16" customHeight="1" spans="1:2">
      <c r="A435" s="322" t="s">
        <v>433</v>
      </c>
      <c r="B435" s="320">
        <v>1416</v>
      </c>
    </row>
    <row r="436" ht="16" customHeight="1" spans="1:2">
      <c r="A436" s="322" t="s">
        <v>434</v>
      </c>
      <c r="B436" s="320">
        <v>400</v>
      </c>
    </row>
    <row r="437" ht="16" customHeight="1" spans="1:2">
      <c r="A437" s="321" t="s">
        <v>435</v>
      </c>
      <c r="B437" s="320">
        <f>SUM(B438)</f>
        <v>200</v>
      </c>
    </row>
    <row r="438" ht="16" customHeight="1" spans="1:2">
      <c r="A438" s="322" t="s">
        <v>436</v>
      </c>
      <c r="B438" s="320">
        <v>200</v>
      </c>
    </row>
    <row r="439" s="310" customFormat="1" ht="16" customHeight="1" spans="1:2">
      <c r="A439" s="321" t="s">
        <v>437</v>
      </c>
      <c r="B439" s="320">
        <f>B440+B444+B446</f>
        <v>167</v>
      </c>
    </row>
    <row r="440" ht="16" customHeight="1" spans="1:2">
      <c r="A440" s="321" t="s">
        <v>438</v>
      </c>
      <c r="B440" s="320">
        <f>SUM(B441:B443)</f>
        <v>140</v>
      </c>
    </row>
    <row r="441" ht="16" customHeight="1" spans="1:2">
      <c r="A441" s="322" t="s">
        <v>439</v>
      </c>
      <c r="B441" s="320">
        <v>21</v>
      </c>
    </row>
    <row r="442" ht="16" customHeight="1" spans="1:2">
      <c r="A442" s="322" t="s">
        <v>440</v>
      </c>
      <c r="B442" s="320">
        <v>109</v>
      </c>
    </row>
    <row r="443" ht="16" customHeight="1" spans="1:2">
      <c r="A443" s="322" t="s">
        <v>441</v>
      </c>
      <c r="B443" s="320">
        <v>10</v>
      </c>
    </row>
    <row r="444" ht="16" customHeight="1" spans="1:2">
      <c r="A444" s="321" t="s">
        <v>442</v>
      </c>
      <c r="B444" s="320">
        <f>SUM(B445)</f>
        <v>27</v>
      </c>
    </row>
    <row r="445" ht="16" customHeight="1" spans="1:2">
      <c r="A445" s="322" t="s">
        <v>443</v>
      </c>
      <c r="B445" s="320">
        <v>27</v>
      </c>
    </row>
    <row r="446" ht="16" customHeight="1" spans="1:2">
      <c r="A446" s="321" t="s">
        <v>444</v>
      </c>
      <c r="B446" s="320"/>
    </row>
    <row r="447" ht="16" customHeight="1" spans="1:2">
      <c r="A447" s="322" t="s">
        <v>445</v>
      </c>
      <c r="B447" s="320"/>
    </row>
    <row r="448" s="310" customFormat="1" ht="16" customHeight="1" spans="1:2">
      <c r="A448" s="321" t="s">
        <v>446</v>
      </c>
      <c r="B448" s="320">
        <f>B449+B456+B459+B461</f>
        <v>3900</v>
      </c>
    </row>
    <row r="449" ht="16" customHeight="1" spans="1:2">
      <c r="A449" s="321" t="s">
        <v>447</v>
      </c>
      <c r="B449" s="320">
        <f>SUM(B450:B455)</f>
        <v>479</v>
      </c>
    </row>
    <row r="450" ht="16" customHeight="1" spans="1:2">
      <c r="A450" s="322" t="s">
        <v>74</v>
      </c>
      <c r="B450" s="320">
        <v>415</v>
      </c>
    </row>
    <row r="451" ht="16" customHeight="1" spans="1:2">
      <c r="A451" s="322" t="s">
        <v>75</v>
      </c>
      <c r="B451" s="320"/>
    </row>
    <row r="452" ht="16" customHeight="1" spans="1:2">
      <c r="A452" s="322" t="s">
        <v>448</v>
      </c>
      <c r="B452" s="320"/>
    </row>
    <row r="453" ht="16" customHeight="1" spans="1:2">
      <c r="A453" s="322" t="s">
        <v>449</v>
      </c>
      <c r="B453" s="320">
        <v>13</v>
      </c>
    </row>
    <row r="454" ht="16" customHeight="1" spans="1:2">
      <c r="A454" s="322" t="s">
        <v>450</v>
      </c>
      <c r="B454" s="320"/>
    </row>
    <row r="455" ht="16" customHeight="1" spans="1:2">
      <c r="A455" s="322" t="s">
        <v>451</v>
      </c>
      <c r="B455" s="320">
        <v>51</v>
      </c>
    </row>
    <row r="456" ht="16" customHeight="1" spans="1:2">
      <c r="A456" s="321" t="s">
        <v>452</v>
      </c>
      <c r="B456" s="320">
        <f>SUM(B457:B458)</f>
        <v>399</v>
      </c>
    </row>
    <row r="457" ht="16" customHeight="1" spans="1:2">
      <c r="A457" s="322" t="s">
        <v>74</v>
      </c>
      <c r="B457" s="320">
        <v>198</v>
      </c>
    </row>
    <row r="458" ht="16" customHeight="1" spans="1:2">
      <c r="A458" s="322" t="s">
        <v>453</v>
      </c>
      <c r="B458" s="320">
        <v>201</v>
      </c>
    </row>
    <row r="459" ht="16" customHeight="1" spans="1:2">
      <c r="A459" s="321" t="s">
        <v>454</v>
      </c>
      <c r="B459" s="320">
        <f>SUM(B460)</f>
        <v>1414</v>
      </c>
    </row>
    <row r="460" ht="16" customHeight="1" spans="1:2">
      <c r="A460" s="322" t="s">
        <v>455</v>
      </c>
      <c r="B460" s="320">
        <v>1414</v>
      </c>
    </row>
    <row r="461" ht="16" customHeight="1" spans="1:2">
      <c r="A461" s="321" t="s">
        <v>456</v>
      </c>
      <c r="B461" s="320">
        <f>SUM(B462:B464)</f>
        <v>1608</v>
      </c>
    </row>
    <row r="462" ht="16" customHeight="1" spans="1:2">
      <c r="A462" s="322" t="s">
        <v>457</v>
      </c>
      <c r="B462" s="320">
        <v>533</v>
      </c>
    </row>
    <row r="463" ht="16" customHeight="1" spans="1:2">
      <c r="A463" s="322" t="s">
        <v>458</v>
      </c>
      <c r="B463" s="320">
        <v>1065</v>
      </c>
    </row>
    <row r="464" ht="16" customHeight="1" spans="1:2">
      <c r="A464" s="322" t="s">
        <v>459</v>
      </c>
      <c r="B464" s="320">
        <v>10</v>
      </c>
    </row>
    <row r="465" s="310" customFormat="1" ht="16" customHeight="1" spans="1:2">
      <c r="A465" s="321" t="s">
        <v>460</v>
      </c>
      <c r="B465" s="320">
        <f>SUM(B466)</f>
        <v>525</v>
      </c>
    </row>
    <row r="466" ht="16" customHeight="1" spans="1:2">
      <c r="A466" s="321" t="s">
        <v>461</v>
      </c>
      <c r="B466" s="320">
        <f>SUM(B467)</f>
        <v>525</v>
      </c>
    </row>
    <row r="467" ht="16" customHeight="1" spans="1:2">
      <c r="A467" s="322" t="s">
        <v>462</v>
      </c>
      <c r="B467" s="320">
        <v>525</v>
      </c>
    </row>
    <row r="468" s="310" customFormat="1" ht="16" customHeight="1" spans="1:2">
      <c r="A468" s="321" t="s">
        <v>463</v>
      </c>
      <c r="B468" s="320">
        <f>B469</f>
        <v>3241</v>
      </c>
    </row>
    <row r="469" ht="16" customHeight="1" spans="1:2">
      <c r="A469" s="321" t="s">
        <v>464</v>
      </c>
      <c r="B469" s="320">
        <f>B470</f>
        <v>3241</v>
      </c>
    </row>
    <row r="470" ht="16" customHeight="1" spans="1:2">
      <c r="A470" s="322" t="s">
        <v>465</v>
      </c>
      <c r="B470" s="320">
        <v>3241</v>
      </c>
    </row>
    <row r="471" s="310" customFormat="1" ht="16" customHeight="1" spans="1:2">
      <c r="A471" s="321" t="s">
        <v>466</v>
      </c>
      <c r="B471" s="320">
        <f>B472</f>
        <v>10</v>
      </c>
    </row>
    <row r="472" ht="16" customHeight="1" spans="1:2">
      <c r="A472" s="321" t="s">
        <v>467</v>
      </c>
      <c r="B472" s="320">
        <v>10</v>
      </c>
    </row>
  </sheetData>
  <mergeCells count="1">
    <mergeCell ref="A2:B2"/>
  </mergeCells>
  <printOptions horizontalCentered="1"/>
  <pageMargins left="0.786805555555556" right="0.786805555555556" top="0.786805555555556" bottom="0.786805555555556" header="0.511805555555556" footer="0.590277777777778"/>
  <pageSetup paperSize="9" orientation="portrait" horizontalDpi="600"/>
  <headerFooter alignWithMargins="0" differentOddEven="1">
    <oddFooter>&amp;L&amp;"-"&amp;14  - &amp;P -&amp;R </oddFooter>
    <evenFooter>&amp;R &amp;"-"&amp;14 - &amp;P -  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69"/>
  <sheetViews>
    <sheetView workbookViewId="0">
      <selection activeCell="I28" sqref="I28"/>
    </sheetView>
  </sheetViews>
  <sheetFormatPr defaultColWidth="49.6333333333333" defaultRowHeight="18" customHeight="1" outlineLevelCol="2"/>
  <cols>
    <col min="1" max="1" width="50.5833333333333" style="293" customWidth="1"/>
    <col min="2" max="2" width="27.75" style="294" customWidth="1"/>
    <col min="3" max="3" width="13" style="293" customWidth="1"/>
    <col min="4" max="255" width="9" style="293" customWidth="1"/>
    <col min="256" max="16384" width="49.6333333333333" style="293"/>
  </cols>
  <sheetData>
    <row r="1" ht="13.5" customHeight="1" spans="1:1">
      <c r="A1" s="7" t="s">
        <v>468</v>
      </c>
    </row>
    <row r="2" ht="27" customHeight="1" spans="1:2">
      <c r="A2" s="295" t="s">
        <v>469</v>
      </c>
      <c r="B2" s="295"/>
    </row>
    <row r="3" ht="26.25" customHeight="1" spans="1:2">
      <c r="A3" s="296"/>
      <c r="B3" s="297" t="s">
        <v>2</v>
      </c>
    </row>
    <row r="4" s="290" customFormat="1" ht="21" customHeight="1" spans="1:2">
      <c r="A4" s="298" t="s">
        <v>470</v>
      </c>
      <c r="B4" s="299" t="s">
        <v>10</v>
      </c>
    </row>
    <row r="5" s="291" customFormat="1" ht="21" customHeight="1" spans="1:2">
      <c r="A5" s="300" t="s">
        <v>71</v>
      </c>
      <c r="B5" s="301">
        <f>B6+B11+B37+B51</f>
        <v>142659</v>
      </c>
    </row>
    <row r="6" s="291" customFormat="1" ht="21" customHeight="1" spans="1:2">
      <c r="A6" s="302" t="s">
        <v>471</v>
      </c>
      <c r="B6" s="301">
        <f>SUM(B7:B10)</f>
        <v>35713</v>
      </c>
    </row>
    <row r="7" s="292" customFormat="1" ht="21" customHeight="1" spans="1:2">
      <c r="A7" s="303" t="s">
        <v>472</v>
      </c>
      <c r="B7" s="304">
        <v>23832</v>
      </c>
    </row>
    <row r="8" s="292" customFormat="1" ht="21" customHeight="1" spans="1:2">
      <c r="A8" s="303" t="s">
        <v>473</v>
      </c>
      <c r="B8" s="304">
        <v>4836</v>
      </c>
    </row>
    <row r="9" s="292" customFormat="1" ht="21" customHeight="1" spans="1:2">
      <c r="A9" s="303" t="s">
        <v>474</v>
      </c>
      <c r="B9" s="304">
        <v>1922</v>
      </c>
    </row>
    <row r="10" s="292" customFormat="1" ht="21" customHeight="1" spans="1:2">
      <c r="A10" s="303" t="s">
        <v>475</v>
      </c>
      <c r="B10" s="304">
        <v>5123</v>
      </c>
    </row>
    <row r="11" s="291" customFormat="1" ht="21" customHeight="1" spans="1:2">
      <c r="A11" s="302" t="s">
        <v>476</v>
      </c>
      <c r="B11" s="301">
        <f>SUM(B12:B21)</f>
        <v>22468</v>
      </c>
    </row>
    <row r="12" s="292" customFormat="1" ht="21" customHeight="1" spans="1:2">
      <c r="A12" s="303" t="s">
        <v>477</v>
      </c>
      <c r="B12" s="304">
        <v>8369</v>
      </c>
    </row>
    <row r="13" s="292" customFormat="1" ht="21" customHeight="1" spans="1:2">
      <c r="A13" s="303" t="s">
        <v>478</v>
      </c>
      <c r="B13" s="304">
        <v>204</v>
      </c>
    </row>
    <row r="14" s="292" customFormat="1" ht="21" customHeight="1" spans="1:2">
      <c r="A14" s="303" t="s">
        <v>479</v>
      </c>
      <c r="B14" s="304">
        <v>49</v>
      </c>
    </row>
    <row r="15" s="292" customFormat="1" ht="21" customHeight="1" spans="1:2">
      <c r="A15" s="303" t="s">
        <v>480</v>
      </c>
      <c r="B15" s="304">
        <v>1</v>
      </c>
    </row>
    <row r="16" s="292" customFormat="1" ht="21" customHeight="1" spans="1:2">
      <c r="A16" s="303" t="s">
        <v>481</v>
      </c>
      <c r="B16" s="304">
        <v>6375</v>
      </c>
    </row>
    <row r="17" s="292" customFormat="1" ht="21" customHeight="1" spans="1:3">
      <c r="A17" s="303" t="s">
        <v>482</v>
      </c>
      <c r="B17" s="304">
        <v>178</v>
      </c>
      <c r="C17" s="305"/>
    </row>
    <row r="18" s="292" customFormat="1" ht="21" customHeight="1" spans="1:2">
      <c r="A18" s="303" t="s">
        <v>483</v>
      </c>
      <c r="B18" s="304"/>
    </row>
    <row r="19" s="292" customFormat="1" ht="21" customHeight="1" spans="1:2">
      <c r="A19" s="303" t="s">
        <v>484</v>
      </c>
      <c r="B19" s="304">
        <v>282</v>
      </c>
    </row>
    <row r="20" s="292" customFormat="1" ht="21" customHeight="1" spans="1:2">
      <c r="A20" s="303" t="s">
        <v>485</v>
      </c>
      <c r="B20" s="304">
        <v>366</v>
      </c>
    </row>
    <row r="21" s="292" customFormat="1" ht="21" customHeight="1" spans="1:3">
      <c r="A21" s="303" t="s">
        <v>486</v>
      </c>
      <c r="B21" s="304">
        <v>6644</v>
      </c>
      <c r="C21" s="305"/>
    </row>
    <row r="22" s="292" customFormat="1" ht="22.5" hidden="1" customHeight="1" spans="1:2">
      <c r="A22" s="303" t="s">
        <v>487</v>
      </c>
      <c r="B22" s="304">
        <v>0</v>
      </c>
    </row>
    <row r="23" s="292" customFormat="1" ht="22.5" hidden="1" customHeight="1" spans="1:2">
      <c r="A23" s="303" t="s">
        <v>488</v>
      </c>
      <c r="B23" s="304">
        <v>0</v>
      </c>
    </row>
    <row r="24" s="292" customFormat="1" ht="22.5" hidden="1" customHeight="1" spans="1:2">
      <c r="A24" s="303" t="s">
        <v>489</v>
      </c>
      <c r="B24" s="304">
        <v>0</v>
      </c>
    </row>
    <row r="25" s="292" customFormat="1" ht="22.5" hidden="1" customHeight="1" spans="1:2">
      <c r="A25" s="303" t="s">
        <v>490</v>
      </c>
      <c r="B25" s="304">
        <v>0</v>
      </c>
    </row>
    <row r="26" s="292" customFormat="1" ht="22.5" hidden="1" customHeight="1" spans="1:2">
      <c r="A26" s="303" t="s">
        <v>491</v>
      </c>
      <c r="B26" s="304">
        <v>0</v>
      </c>
    </row>
    <row r="27" s="292" customFormat="1" ht="22.5" hidden="1" customHeight="1" spans="1:2">
      <c r="A27" s="303" t="s">
        <v>492</v>
      </c>
      <c r="B27" s="304">
        <v>0</v>
      </c>
    </row>
    <row r="28" s="292" customFormat="1" ht="22.5" hidden="1" customHeight="1" spans="1:2">
      <c r="A28" s="303" t="s">
        <v>493</v>
      </c>
      <c r="B28" s="304">
        <v>0</v>
      </c>
    </row>
    <row r="29" s="292" customFormat="1" ht="27" hidden="1" customHeight="1" spans="1:2">
      <c r="A29" s="303" t="s">
        <v>494</v>
      </c>
      <c r="B29" s="304">
        <v>0</v>
      </c>
    </row>
    <row r="30" s="292" customFormat="1" ht="28.5" hidden="1" customHeight="1" spans="1:2">
      <c r="A30" s="303" t="s">
        <v>495</v>
      </c>
      <c r="B30" s="304">
        <v>0</v>
      </c>
    </row>
    <row r="31" s="292" customFormat="1" ht="14.25" hidden="1" customHeight="1" spans="1:2">
      <c r="A31" s="303" t="s">
        <v>488</v>
      </c>
      <c r="B31" s="304">
        <v>0</v>
      </c>
    </row>
    <row r="32" s="292" customFormat="1" ht="39.75" hidden="1" customHeight="1" spans="1:2">
      <c r="A32" s="303" t="s">
        <v>489</v>
      </c>
      <c r="B32" s="304">
        <v>0</v>
      </c>
    </row>
    <row r="33" s="292" customFormat="1" ht="14.25" hidden="1" customHeight="1" spans="1:2">
      <c r="A33" s="303" t="s">
        <v>490</v>
      </c>
      <c r="B33" s="304">
        <v>0</v>
      </c>
    </row>
    <row r="34" s="292" customFormat="1" ht="34.5" hidden="1" customHeight="1" spans="1:2">
      <c r="A34" s="303" t="s">
        <v>492</v>
      </c>
      <c r="B34" s="304">
        <v>0</v>
      </c>
    </row>
    <row r="35" s="292" customFormat="1" ht="24.75" hidden="1" customHeight="1" spans="1:2">
      <c r="A35" s="303" t="s">
        <v>493</v>
      </c>
      <c r="B35" s="304">
        <v>0</v>
      </c>
    </row>
    <row r="36" s="292" customFormat="1" ht="18.75" hidden="1" customHeight="1" spans="1:2">
      <c r="A36" s="303" t="s">
        <v>494</v>
      </c>
      <c r="B36" s="304">
        <v>0</v>
      </c>
    </row>
    <row r="37" s="291" customFormat="1" ht="24" customHeight="1" spans="1:2">
      <c r="A37" s="302" t="s">
        <v>496</v>
      </c>
      <c r="B37" s="301">
        <f>SUM(B38:B40)</f>
        <v>37632</v>
      </c>
    </row>
    <row r="38" s="292" customFormat="1" ht="24" customHeight="1" spans="1:2">
      <c r="A38" s="303" t="s">
        <v>497</v>
      </c>
      <c r="B38" s="304">
        <v>32317</v>
      </c>
    </row>
    <row r="39" s="292" customFormat="1" ht="24" customHeight="1" spans="1:2">
      <c r="A39" s="303" t="s">
        <v>498</v>
      </c>
      <c r="B39" s="304">
        <v>5315</v>
      </c>
    </row>
    <row r="40" s="292" customFormat="1" ht="24" customHeight="1" spans="1:2">
      <c r="A40" s="303" t="s">
        <v>499</v>
      </c>
      <c r="B40" s="304"/>
    </row>
    <row r="41" s="292" customFormat="1" ht="22.5" hidden="1" customHeight="1" spans="1:2">
      <c r="A41" s="303" t="s">
        <v>500</v>
      </c>
      <c r="B41" s="304">
        <v>0</v>
      </c>
    </row>
    <row r="42" s="292" customFormat="1" ht="22.5" hidden="1" customHeight="1" spans="1:2">
      <c r="A42" s="303" t="s">
        <v>501</v>
      </c>
      <c r="B42" s="304">
        <v>0</v>
      </c>
    </row>
    <row r="43" s="292" customFormat="1" ht="22.5" hidden="1" customHeight="1" spans="1:2">
      <c r="A43" s="303" t="s">
        <v>502</v>
      </c>
      <c r="B43" s="304">
        <v>0</v>
      </c>
    </row>
    <row r="44" s="292" customFormat="1" ht="22.5" hidden="1" customHeight="1" spans="1:2">
      <c r="A44" s="303" t="s">
        <v>503</v>
      </c>
      <c r="B44" s="304">
        <v>0</v>
      </c>
    </row>
    <row r="45" s="292" customFormat="1" ht="22.5" hidden="1" customHeight="1" spans="1:2">
      <c r="A45" s="303" t="s">
        <v>504</v>
      </c>
      <c r="B45" s="304">
        <v>0</v>
      </c>
    </row>
    <row r="46" s="292" customFormat="1" ht="22.5" hidden="1" customHeight="1" spans="1:2">
      <c r="A46" s="303" t="s">
        <v>505</v>
      </c>
      <c r="B46" s="304">
        <v>0</v>
      </c>
    </row>
    <row r="47" s="292" customFormat="1" ht="22.5" hidden="1" customHeight="1" spans="1:2">
      <c r="A47" s="303" t="s">
        <v>506</v>
      </c>
      <c r="B47" s="304">
        <v>0</v>
      </c>
    </row>
    <row r="48" s="292" customFormat="1" ht="22.5" hidden="1" customHeight="1" spans="1:2">
      <c r="A48" s="303" t="s">
        <v>507</v>
      </c>
      <c r="B48" s="304">
        <v>0</v>
      </c>
    </row>
    <row r="49" s="292" customFormat="1" ht="22.5" hidden="1" customHeight="1" spans="1:2">
      <c r="A49" s="303" t="s">
        <v>508</v>
      </c>
      <c r="B49" s="304">
        <v>0</v>
      </c>
    </row>
    <row r="50" s="292" customFormat="1" ht="22.5" hidden="1" customHeight="1" spans="1:2">
      <c r="A50" s="303" t="s">
        <v>509</v>
      </c>
      <c r="B50" s="304">
        <v>0</v>
      </c>
    </row>
    <row r="51" s="291" customFormat="1" ht="23.25" customHeight="1" spans="1:2">
      <c r="A51" s="302" t="s">
        <v>510</v>
      </c>
      <c r="B51" s="301">
        <f>SUM(B52:B56)</f>
        <v>46846</v>
      </c>
    </row>
    <row r="52" s="292" customFormat="1" ht="23.25" customHeight="1" spans="1:2">
      <c r="A52" s="303" t="s">
        <v>511</v>
      </c>
      <c r="B52" s="304">
        <v>23844</v>
      </c>
    </row>
    <row r="53" s="292" customFormat="1" ht="23.25" customHeight="1" spans="1:2">
      <c r="A53" s="303" t="s">
        <v>512</v>
      </c>
      <c r="B53" s="304">
        <v>2071</v>
      </c>
    </row>
    <row r="54" s="292" customFormat="1" ht="23.25" customHeight="1" spans="1:2">
      <c r="A54" s="303" t="s">
        <v>513</v>
      </c>
      <c r="B54" s="304">
        <v>16285</v>
      </c>
    </row>
    <row r="55" s="292" customFormat="1" ht="23.25" customHeight="1" spans="1:2">
      <c r="A55" s="303" t="s">
        <v>514</v>
      </c>
      <c r="B55" s="304">
        <v>116</v>
      </c>
    </row>
    <row r="56" s="292" customFormat="1" ht="23.25" customHeight="1" spans="1:2">
      <c r="A56" s="303" t="s">
        <v>515</v>
      </c>
      <c r="B56" s="304">
        <v>4530</v>
      </c>
    </row>
    <row r="57" s="292" customFormat="1" ht="19.5" hidden="1" customHeight="1" spans="1:2">
      <c r="A57" s="306" t="s">
        <v>516</v>
      </c>
      <c r="B57" s="304">
        <v>0</v>
      </c>
    </row>
    <row r="58" s="292" customFormat="1" ht="19.5" hidden="1" customHeight="1" spans="1:2">
      <c r="A58" s="306" t="s">
        <v>517</v>
      </c>
      <c r="B58" s="304">
        <v>0</v>
      </c>
    </row>
    <row r="59" s="292" customFormat="1" ht="19.5" hidden="1" customHeight="1" spans="1:2">
      <c r="A59" s="306" t="s">
        <v>518</v>
      </c>
      <c r="B59" s="304">
        <v>0</v>
      </c>
    </row>
    <row r="60" s="292" customFormat="1" ht="19.5" hidden="1" customHeight="1" spans="1:2">
      <c r="A60" s="306" t="s">
        <v>519</v>
      </c>
      <c r="B60" s="304">
        <v>0</v>
      </c>
    </row>
    <row r="61" s="292" customFormat="1" ht="19.5" hidden="1" customHeight="1" spans="1:2">
      <c r="A61" s="306" t="s">
        <v>520</v>
      </c>
      <c r="B61" s="304">
        <v>0</v>
      </c>
    </row>
    <row r="62" s="292" customFormat="1" ht="19.5" hidden="1" customHeight="1" spans="1:2">
      <c r="A62" s="306" t="s">
        <v>521</v>
      </c>
      <c r="B62" s="304">
        <v>0</v>
      </c>
    </row>
    <row r="63" s="292" customFormat="1" ht="19.5" hidden="1" customHeight="1" spans="1:2">
      <c r="A63" s="306" t="s">
        <v>522</v>
      </c>
      <c r="B63" s="304">
        <v>0</v>
      </c>
    </row>
    <row r="64" s="292" customFormat="1" ht="19.5" hidden="1" customHeight="1" spans="1:2">
      <c r="A64" s="306" t="s">
        <v>523</v>
      </c>
      <c r="B64" s="304">
        <v>0</v>
      </c>
    </row>
    <row r="65" s="292" customFormat="1" ht="19.5" hidden="1" customHeight="1" spans="1:2">
      <c r="A65" s="306" t="s">
        <v>460</v>
      </c>
      <c r="B65" s="304">
        <v>0</v>
      </c>
    </row>
    <row r="66" s="292" customFormat="1" ht="19.5" hidden="1" customHeight="1" spans="1:2">
      <c r="A66" s="306" t="s">
        <v>524</v>
      </c>
      <c r="B66" s="304">
        <v>0</v>
      </c>
    </row>
    <row r="67" s="292" customFormat="1" ht="19.5" hidden="1" customHeight="1" spans="1:2">
      <c r="A67" s="306" t="s">
        <v>525</v>
      </c>
      <c r="B67" s="304">
        <v>0</v>
      </c>
    </row>
    <row r="68" s="292" customFormat="1" ht="19.5" hidden="1" customHeight="1" spans="1:2">
      <c r="A68" s="306" t="s">
        <v>526</v>
      </c>
      <c r="B68" s="304">
        <v>0</v>
      </c>
    </row>
    <row r="69" ht="19.5" hidden="1" customHeight="1" spans="1:2">
      <c r="A69" s="306" t="s">
        <v>461</v>
      </c>
      <c r="B69" s="304">
        <v>0</v>
      </c>
    </row>
  </sheetData>
  <mergeCells count="1">
    <mergeCell ref="A2:B2"/>
  </mergeCells>
  <printOptions horizontalCentered="1"/>
  <pageMargins left="0.747916666666667" right="0.984027777777778" top="0.984027777777778" bottom="0.984027777777778" header="0.511805555555556" footer="0.786805555555556"/>
  <pageSetup paperSize="9" orientation="portrait" horizontalDpi="600"/>
  <headerFooter alignWithMargins="0">
    <oddFooter>&amp;L&amp;"-"&amp;14 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36"/>
  <sheetViews>
    <sheetView topLeftCell="A10" workbookViewId="0">
      <selection activeCell="I28" sqref="I28"/>
    </sheetView>
  </sheetViews>
  <sheetFormatPr defaultColWidth="9" defaultRowHeight="14.25" outlineLevelCol="3"/>
  <cols>
    <col min="1" max="1" width="28.3666666666667" style="277" customWidth="1"/>
    <col min="2" max="2" width="14" style="277" customWidth="1"/>
    <col min="3" max="3" width="27.75" style="277" customWidth="1"/>
    <col min="4" max="4" width="16" style="277" customWidth="1"/>
    <col min="5" max="16384" width="9" style="277"/>
  </cols>
  <sheetData>
    <row r="1" ht="35.1" customHeight="1" spans="1:1">
      <c r="A1" s="7" t="s">
        <v>527</v>
      </c>
    </row>
    <row r="2" ht="35.1" customHeight="1" spans="1:4">
      <c r="A2" s="278" t="s">
        <v>528</v>
      </c>
      <c r="B2" s="278"/>
      <c r="C2" s="278"/>
      <c r="D2" s="278"/>
    </row>
    <row r="3" ht="26.25" customHeight="1" spans="1:4">
      <c r="A3" s="279"/>
      <c r="B3" s="279"/>
      <c r="C3" s="279"/>
      <c r="D3" s="280" t="s">
        <v>2</v>
      </c>
    </row>
    <row r="4" s="276" customFormat="1" ht="35.1" customHeight="1" spans="1:4">
      <c r="A4" s="281" t="s">
        <v>529</v>
      </c>
      <c r="B4" s="281" t="s">
        <v>530</v>
      </c>
      <c r="C4" s="281" t="s">
        <v>529</v>
      </c>
      <c r="D4" s="281" t="s">
        <v>530</v>
      </c>
    </row>
    <row r="5" ht="35.1" customHeight="1" spans="1:4">
      <c r="A5" s="282" t="s">
        <v>531</v>
      </c>
      <c r="B5" s="269">
        <v>10803</v>
      </c>
      <c r="C5" s="282" t="s">
        <v>532</v>
      </c>
      <c r="D5" s="269">
        <v>228052</v>
      </c>
    </row>
    <row r="6" ht="35.1" customHeight="1" spans="1:4">
      <c r="A6" s="283" t="s">
        <v>533</v>
      </c>
      <c r="B6" s="269">
        <v>199687</v>
      </c>
      <c r="C6" s="284" t="s">
        <v>534</v>
      </c>
      <c r="D6" s="269">
        <v>4415</v>
      </c>
    </row>
    <row r="7" ht="35.1" customHeight="1" spans="1:4">
      <c r="A7" s="283" t="s">
        <v>535</v>
      </c>
      <c r="B7" s="269">
        <v>11630</v>
      </c>
      <c r="C7" s="284" t="s">
        <v>536</v>
      </c>
      <c r="D7" s="269">
        <v>5497</v>
      </c>
    </row>
    <row r="8" ht="35.1" customHeight="1" spans="1:4">
      <c r="A8" s="283" t="s">
        <v>537</v>
      </c>
      <c r="B8" s="269">
        <v>22937</v>
      </c>
      <c r="C8" s="285" t="s">
        <v>538</v>
      </c>
      <c r="D8" s="269">
        <v>10</v>
      </c>
    </row>
    <row r="9" ht="35.1" customHeight="1" spans="1:4">
      <c r="A9" s="283" t="s">
        <v>539</v>
      </c>
      <c r="B9" s="269">
        <v>4751</v>
      </c>
      <c r="C9" s="284"/>
      <c r="D9" s="284"/>
    </row>
    <row r="10" ht="35.1" customHeight="1" spans="1:4">
      <c r="A10" s="283"/>
      <c r="B10" s="269"/>
      <c r="C10" s="284"/>
      <c r="D10" s="284"/>
    </row>
    <row r="11" ht="35.1" customHeight="1" spans="1:4">
      <c r="A11" s="283"/>
      <c r="B11" s="286"/>
      <c r="C11" s="284"/>
      <c r="D11" s="284"/>
    </row>
    <row r="12" ht="35.1" customHeight="1" spans="1:4">
      <c r="A12" s="287" t="s">
        <v>540</v>
      </c>
      <c r="B12" s="288">
        <f>SUM(B5:B11)</f>
        <v>249808</v>
      </c>
      <c r="C12" s="289" t="s">
        <v>541</v>
      </c>
      <c r="D12" s="288">
        <f>SUM(D5:D11)</f>
        <v>237974</v>
      </c>
    </row>
    <row r="13" ht="35.1" customHeight="1" spans="1:4">
      <c r="A13" s="283"/>
      <c r="B13" s="269"/>
      <c r="C13" s="284" t="s">
        <v>542</v>
      </c>
      <c r="D13" s="269">
        <f>D14</f>
        <v>11834</v>
      </c>
    </row>
    <row r="14" ht="35.1" customHeight="1" spans="1:4">
      <c r="A14" s="284"/>
      <c r="B14" s="284"/>
      <c r="C14" s="284" t="s">
        <v>543</v>
      </c>
      <c r="D14" s="269">
        <f>B12-D12</f>
        <v>11834</v>
      </c>
    </row>
    <row r="15" ht="35.1" customHeight="1" spans="1:4">
      <c r="A15" s="284"/>
      <c r="B15" s="284"/>
      <c r="C15" s="284" t="s">
        <v>544</v>
      </c>
      <c r="D15" s="284"/>
    </row>
    <row r="16" ht="35.1" customHeight="1" spans="1:4">
      <c r="A16" s="284"/>
      <c r="B16" s="284"/>
      <c r="C16" s="284" t="s">
        <v>545</v>
      </c>
      <c r="D16" s="284"/>
    </row>
    <row r="17" ht="35.1" customHeight="1" spans="1:4">
      <c r="A17" s="284"/>
      <c r="B17" s="284"/>
      <c r="C17" s="284"/>
      <c r="D17" s="284"/>
    </row>
    <row r="18" ht="35.1" customHeight="1" spans="1:4">
      <c r="A18" s="284"/>
      <c r="B18" s="284"/>
      <c r="C18" s="284"/>
      <c r="D18" s="284"/>
    </row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s="277" customFormat="1" ht="18" customHeight="1"/>
    <row r="34" s="277" customFormat="1" ht="18" customHeight="1"/>
    <row r="35" s="277" customFormat="1" ht="18" customHeight="1"/>
    <row r="36" s="277" customFormat="1" ht="18" customHeight="1"/>
  </sheetData>
  <mergeCells count="1">
    <mergeCell ref="A2:D2"/>
  </mergeCells>
  <printOptions horizontalCentered="1"/>
  <pageMargins left="0.747916666666667" right="0.590277777777778" top="0.984027777777778" bottom="0.984027777777778" header="0.511805555555556" footer="0.786805555555556"/>
  <pageSetup paperSize="9" orientation="portrait" horizontalDpi="600"/>
  <headerFooter alignWithMargins="0">
    <oddFooter>&amp;R&amp;"-"&amp;14  - &amp;P -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36"/>
  <sheetViews>
    <sheetView workbookViewId="0">
      <selection activeCell="I28" sqref="I28"/>
    </sheetView>
  </sheetViews>
  <sheetFormatPr defaultColWidth="9" defaultRowHeight="14.25" outlineLevelCol="3"/>
  <cols>
    <col min="1" max="1" width="27" style="277" customWidth="1"/>
    <col min="2" max="2" width="12.5" style="277" customWidth="1"/>
    <col min="3" max="3" width="27.25" style="277" customWidth="1"/>
    <col min="4" max="4" width="16.5" style="277" customWidth="1"/>
    <col min="5" max="16384" width="9" style="277"/>
  </cols>
  <sheetData>
    <row r="1" ht="35.1" customHeight="1" spans="1:1">
      <c r="A1" s="7" t="s">
        <v>546</v>
      </c>
    </row>
    <row r="2" ht="35.1" customHeight="1" spans="1:4">
      <c r="A2" s="278" t="s">
        <v>547</v>
      </c>
      <c r="B2" s="278"/>
      <c r="C2" s="278"/>
      <c r="D2" s="278"/>
    </row>
    <row r="3" ht="26.25" customHeight="1" spans="1:4">
      <c r="A3" s="279"/>
      <c r="B3" s="279"/>
      <c r="C3" s="279"/>
      <c r="D3" s="280" t="s">
        <v>2</v>
      </c>
    </row>
    <row r="4" s="276" customFormat="1" ht="35.1" customHeight="1" spans="1:4">
      <c r="A4" s="281" t="s">
        <v>529</v>
      </c>
      <c r="B4" s="281" t="s">
        <v>530</v>
      </c>
      <c r="C4" s="281" t="s">
        <v>529</v>
      </c>
      <c r="D4" s="281" t="s">
        <v>530</v>
      </c>
    </row>
    <row r="5" ht="35.1" customHeight="1" spans="1:4">
      <c r="A5" s="282" t="s">
        <v>531</v>
      </c>
      <c r="B5" s="269">
        <v>10803</v>
      </c>
      <c r="C5" s="282" t="s">
        <v>532</v>
      </c>
      <c r="D5" s="269">
        <v>228052</v>
      </c>
    </row>
    <row r="6" ht="35.1" customHeight="1" spans="1:4">
      <c r="A6" s="283" t="s">
        <v>533</v>
      </c>
      <c r="B6" s="269">
        <v>199687</v>
      </c>
      <c r="C6" s="284" t="s">
        <v>534</v>
      </c>
      <c r="D6" s="269">
        <v>4415</v>
      </c>
    </row>
    <row r="7" ht="35.1" customHeight="1" spans="1:4">
      <c r="A7" s="283" t="s">
        <v>535</v>
      </c>
      <c r="B7" s="269">
        <v>11630</v>
      </c>
      <c r="C7" s="284" t="s">
        <v>536</v>
      </c>
      <c r="D7" s="269">
        <v>5497</v>
      </c>
    </row>
    <row r="8" ht="35.1" customHeight="1" spans="1:4">
      <c r="A8" s="283" t="s">
        <v>537</v>
      </c>
      <c r="B8" s="269">
        <v>22937</v>
      </c>
      <c r="C8" s="285" t="s">
        <v>538</v>
      </c>
      <c r="D8" s="269">
        <v>10</v>
      </c>
    </row>
    <row r="9" ht="35.1" customHeight="1" spans="1:4">
      <c r="A9" s="283" t="s">
        <v>539</v>
      </c>
      <c r="B9" s="269">
        <v>4751</v>
      </c>
      <c r="C9" s="284"/>
      <c r="D9" s="284"/>
    </row>
    <row r="10" ht="35.1" customHeight="1" spans="1:4">
      <c r="A10" s="283"/>
      <c r="B10" s="269"/>
      <c r="C10" s="284"/>
      <c r="D10" s="284"/>
    </row>
    <row r="11" ht="35.1" customHeight="1" spans="1:4">
      <c r="A11" s="283"/>
      <c r="B11" s="286"/>
      <c r="C11" s="284"/>
      <c r="D11" s="284"/>
    </row>
    <row r="12" ht="35.1" customHeight="1" spans="1:4">
      <c r="A12" s="287" t="s">
        <v>540</v>
      </c>
      <c r="B12" s="288">
        <f>SUM(B5:B11)</f>
        <v>249808</v>
      </c>
      <c r="C12" s="289" t="s">
        <v>541</v>
      </c>
      <c r="D12" s="288">
        <f>SUM(D5:D11)</f>
        <v>237974</v>
      </c>
    </row>
    <row r="13" ht="35.1" customHeight="1" spans="1:4">
      <c r="A13" s="283"/>
      <c r="B13" s="269"/>
      <c r="C13" s="284" t="s">
        <v>542</v>
      </c>
      <c r="D13" s="269">
        <v>11834</v>
      </c>
    </row>
    <row r="14" ht="35.1" customHeight="1" spans="1:4">
      <c r="A14" s="284"/>
      <c r="B14" s="284"/>
      <c r="C14" s="284" t="s">
        <v>548</v>
      </c>
      <c r="D14" s="269">
        <f>B12-D12</f>
        <v>11834</v>
      </c>
    </row>
    <row r="15" ht="35.1" customHeight="1" spans="1:4">
      <c r="A15" s="284"/>
      <c r="B15" s="284"/>
      <c r="C15" s="284" t="s">
        <v>544</v>
      </c>
      <c r="D15" s="284"/>
    </row>
    <row r="16" ht="35.1" customHeight="1" spans="1:4">
      <c r="A16" s="284"/>
      <c r="B16" s="284"/>
      <c r="C16" s="284" t="s">
        <v>545</v>
      </c>
      <c r="D16" s="284"/>
    </row>
    <row r="17" ht="35.1" customHeight="1" spans="1:4">
      <c r="A17" s="284"/>
      <c r="B17" s="284"/>
      <c r="C17" s="284"/>
      <c r="D17" s="284"/>
    </row>
    <row r="18" ht="35.1" customHeight="1" spans="1:4">
      <c r="A18" s="284"/>
      <c r="B18" s="284"/>
      <c r="C18" s="284"/>
      <c r="D18" s="284"/>
    </row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s="277" customFormat="1" ht="18" customHeight="1"/>
    <row r="34" s="277" customFormat="1" ht="18" customHeight="1"/>
    <row r="35" s="277" customFormat="1" ht="18" customHeight="1"/>
    <row r="36" s="277" customFormat="1" ht="18" customHeight="1"/>
  </sheetData>
  <mergeCells count="1">
    <mergeCell ref="A2:D2"/>
  </mergeCells>
  <printOptions horizontalCentered="1"/>
  <pageMargins left="0.747916666666667" right="0.984027777777778" top="0.984027777777778" bottom="0.984027777777778" header="0.511805555555556" footer="0.786805555555556"/>
  <pageSetup paperSize="9" orientation="portrait" horizontalDpi="600"/>
  <headerFooter alignWithMargins="0">
    <oddFooter>&amp;L&amp;"-"&amp;14  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29"/>
  <sheetViews>
    <sheetView showZeros="0" workbookViewId="0">
      <selection activeCell="I28" sqref="I28"/>
    </sheetView>
  </sheetViews>
  <sheetFormatPr defaultColWidth="9" defaultRowHeight="14.25" outlineLevelCol="3"/>
  <cols>
    <col min="1" max="1" width="33.825" style="135" customWidth="1"/>
    <col min="2" max="3" width="15.1333333333333" style="264" customWidth="1"/>
    <col min="4" max="4" width="15.1333333333333" style="135" customWidth="1"/>
    <col min="5" max="5" width="29.6333333333333" style="135" customWidth="1"/>
    <col min="6" max="16384" width="9" style="135"/>
  </cols>
  <sheetData>
    <row r="1" ht="23.25" customHeight="1" spans="1:1">
      <c r="A1" s="7" t="s">
        <v>549</v>
      </c>
    </row>
    <row r="2" ht="38.25" customHeight="1" spans="1:4">
      <c r="A2" s="136" t="s">
        <v>550</v>
      </c>
      <c r="B2" s="136"/>
      <c r="C2" s="136"/>
      <c r="D2" s="136"/>
    </row>
    <row r="3" ht="26.25" customHeight="1" spans="4:4">
      <c r="D3" s="265" t="s">
        <v>2</v>
      </c>
    </row>
    <row r="4" s="134" customFormat="1" ht="24" customHeight="1" spans="1:4">
      <c r="A4" s="266" t="s">
        <v>529</v>
      </c>
      <c r="B4" s="266" t="s">
        <v>71</v>
      </c>
      <c r="C4" s="266" t="s">
        <v>551</v>
      </c>
      <c r="D4" s="266" t="s">
        <v>552</v>
      </c>
    </row>
    <row r="5" s="134" customFormat="1" ht="24" customHeight="1" spans="1:4">
      <c r="A5" s="139" t="s">
        <v>71</v>
      </c>
      <c r="B5" s="140">
        <f>SUM(B6:B29)</f>
        <v>35278</v>
      </c>
      <c r="C5" s="140">
        <f>SUM(C6:C29)</f>
        <v>35278</v>
      </c>
      <c r="D5" s="267">
        <f>SUM(D6:D25)</f>
        <v>0</v>
      </c>
    </row>
    <row r="6" ht="24" customHeight="1" spans="1:4">
      <c r="A6" s="268" t="s">
        <v>39</v>
      </c>
      <c r="B6" s="269">
        <f>C6+D6</f>
        <v>169</v>
      </c>
      <c r="C6" s="269">
        <v>169</v>
      </c>
      <c r="D6" s="270"/>
    </row>
    <row r="7" ht="24" customHeight="1" spans="1:4">
      <c r="A7" s="268" t="s">
        <v>40</v>
      </c>
      <c r="B7" s="269">
        <f t="shared" ref="B7:B29" si="0">C7+D7</f>
        <v>0</v>
      </c>
      <c r="C7" s="269"/>
      <c r="D7" s="270"/>
    </row>
    <row r="8" ht="24" customHeight="1" spans="1:4">
      <c r="A8" s="268" t="s">
        <v>41</v>
      </c>
      <c r="B8" s="269">
        <f t="shared" si="0"/>
        <v>180</v>
      </c>
      <c r="C8" s="269">
        <v>180</v>
      </c>
      <c r="D8" s="270"/>
    </row>
    <row r="9" ht="24" customHeight="1" spans="1:4">
      <c r="A9" s="268" t="s">
        <v>42</v>
      </c>
      <c r="B9" s="269">
        <f t="shared" si="0"/>
        <v>0</v>
      </c>
      <c r="C9" s="269"/>
      <c r="D9" s="270"/>
    </row>
    <row r="10" ht="24" customHeight="1" spans="1:4">
      <c r="A10" s="268" t="s">
        <v>43</v>
      </c>
      <c r="B10" s="269">
        <f t="shared" si="0"/>
        <v>831</v>
      </c>
      <c r="C10" s="269">
        <v>831</v>
      </c>
      <c r="D10" s="270"/>
    </row>
    <row r="11" ht="24" customHeight="1" spans="1:4">
      <c r="A11" s="268" t="s">
        <v>44</v>
      </c>
      <c r="B11" s="269">
        <f t="shared" si="0"/>
        <v>0</v>
      </c>
      <c r="C11" s="269"/>
      <c r="D11" s="270"/>
    </row>
    <row r="12" ht="24" customHeight="1" spans="1:4">
      <c r="A12" s="268" t="s">
        <v>45</v>
      </c>
      <c r="B12" s="269">
        <f t="shared" si="0"/>
        <v>0</v>
      </c>
      <c r="C12" s="269"/>
      <c r="D12" s="270"/>
    </row>
    <row r="13" ht="24" customHeight="1" spans="1:4">
      <c r="A13" s="268" t="s">
        <v>46</v>
      </c>
      <c r="B13" s="269">
        <f t="shared" si="0"/>
        <v>1496</v>
      </c>
      <c r="C13" s="269">
        <v>1496</v>
      </c>
      <c r="D13" s="270"/>
    </row>
    <row r="14" ht="24" customHeight="1" spans="1:4">
      <c r="A14" s="268" t="s">
        <v>47</v>
      </c>
      <c r="B14" s="269">
        <f t="shared" si="0"/>
        <v>623</v>
      </c>
      <c r="C14" s="269">
        <v>623</v>
      </c>
      <c r="D14" s="270"/>
    </row>
    <row r="15" ht="24" customHeight="1" spans="1:4">
      <c r="A15" s="268" t="s">
        <v>48</v>
      </c>
      <c r="B15" s="269">
        <f t="shared" si="0"/>
        <v>2290</v>
      </c>
      <c r="C15" s="269">
        <v>2290</v>
      </c>
      <c r="D15" s="270"/>
    </row>
    <row r="16" ht="24" customHeight="1" spans="1:4">
      <c r="A16" s="268" t="s">
        <v>49</v>
      </c>
      <c r="B16" s="269">
        <f t="shared" si="0"/>
        <v>5412</v>
      </c>
      <c r="C16" s="269">
        <v>5412</v>
      </c>
      <c r="D16" s="270"/>
    </row>
    <row r="17" ht="24" customHeight="1" spans="1:4">
      <c r="A17" s="268" t="s">
        <v>50</v>
      </c>
      <c r="B17" s="269">
        <f t="shared" si="0"/>
        <v>11307</v>
      </c>
      <c r="C17" s="269">
        <v>11307</v>
      </c>
      <c r="D17" s="271"/>
    </row>
    <row r="18" ht="24" customHeight="1" spans="1:4">
      <c r="A18" s="268" t="s">
        <v>51</v>
      </c>
      <c r="B18" s="269">
        <f t="shared" si="0"/>
        <v>2517</v>
      </c>
      <c r="C18" s="269">
        <v>2517</v>
      </c>
      <c r="D18" s="271"/>
    </row>
    <row r="19" ht="24" customHeight="1" spans="1:4">
      <c r="A19" s="268" t="s">
        <v>553</v>
      </c>
      <c r="B19" s="269">
        <f t="shared" si="0"/>
        <v>1982</v>
      </c>
      <c r="C19" s="269">
        <v>1982</v>
      </c>
      <c r="D19" s="271"/>
    </row>
    <row r="20" ht="24" customHeight="1" spans="1:4">
      <c r="A20" s="268" t="s">
        <v>53</v>
      </c>
      <c r="B20" s="269">
        <f t="shared" si="0"/>
        <v>1208</v>
      </c>
      <c r="C20" s="269">
        <v>1208</v>
      </c>
      <c r="D20" s="271"/>
    </row>
    <row r="21" ht="24" customHeight="1" spans="1:4">
      <c r="A21" s="268" t="s">
        <v>54</v>
      </c>
      <c r="B21" s="269">
        <f t="shared" si="0"/>
        <v>0</v>
      </c>
      <c r="C21" s="269"/>
      <c r="D21" s="271"/>
    </row>
    <row r="22" ht="24" customHeight="1" spans="1:4">
      <c r="A22" s="272" t="s">
        <v>55</v>
      </c>
      <c r="B22" s="269">
        <f t="shared" si="0"/>
        <v>0</v>
      </c>
      <c r="C22" s="269"/>
      <c r="D22" s="273"/>
    </row>
    <row r="23" ht="24" customHeight="1" spans="1:4">
      <c r="A23" s="272" t="s">
        <v>56</v>
      </c>
      <c r="B23" s="269">
        <f t="shared" si="0"/>
        <v>0</v>
      </c>
      <c r="C23" s="269"/>
      <c r="D23" s="273"/>
    </row>
    <row r="24" ht="24" customHeight="1" spans="1:4">
      <c r="A24" s="272" t="s">
        <v>57</v>
      </c>
      <c r="B24" s="269">
        <f t="shared" si="0"/>
        <v>800</v>
      </c>
      <c r="C24" s="144">
        <v>800</v>
      </c>
      <c r="D24" s="273"/>
    </row>
    <row r="25" ht="24" customHeight="1" spans="1:4">
      <c r="A25" s="272" t="s">
        <v>58</v>
      </c>
      <c r="B25" s="269">
        <f t="shared" si="0"/>
        <v>50</v>
      </c>
      <c r="C25" s="144">
        <v>50</v>
      </c>
      <c r="D25" s="273"/>
    </row>
    <row r="26" ht="24" customHeight="1" spans="1:4">
      <c r="A26" s="272" t="s">
        <v>59</v>
      </c>
      <c r="B26" s="269">
        <f t="shared" si="0"/>
        <v>1431</v>
      </c>
      <c r="C26" s="269">
        <v>1431</v>
      </c>
      <c r="D26" s="274"/>
    </row>
    <row r="27" ht="24" customHeight="1" spans="1:4">
      <c r="A27" s="272" t="s">
        <v>60</v>
      </c>
      <c r="B27" s="269">
        <f t="shared" si="0"/>
        <v>4982</v>
      </c>
      <c r="C27" s="269">
        <v>4982</v>
      </c>
      <c r="D27" s="274"/>
    </row>
    <row r="28" ht="24" customHeight="1" spans="1:4">
      <c r="A28" s="272" t="s">
        <v>61</v>
      </c>
      <c r="B28" s="269">
        <f t="shared" si="0"/>
        <v>0</v>
      </c>
      <c r="C28" s="275"/>
      <c r="D28" s="274"/>
    </row>
    <row r="29" ht="24" customHeight="1" spans="1:4">
      <c r="A29" s="272" t="s">
        <v>62</v>
      </c>
      <c r="B29" s="269">
        <f t="shared" si="0"/>
        <v>0</v>
      </c>
      <c r="C29" s="275"/>
      <c r="D29" s="274"/>
    </row>
  </sheetData>
  <mergeCells count="1">
    <mergeCell ref="A2:D2"/>
  </mergeCells>
  <printOptions horizontalCentered="1"/>
  <pageMargins left="1.14166666666667" right="0.984027777777778" top="0.786805555555556" bottom="0.786805555555556" header="0.511805555555556" footer="0.590277777777778"/>
  <pageSetup paperSize="9" orientation="portrait" horizontalDpi="600"/>
  <headerFooter alignWithMargins="0">
    <oddFooter>&amp;R &amp;"-"&amp;14 - &amp;P -  &amp;KFFFFFF1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19"/>
  <sheetViews>
    <sheetView showGridLines="0" showZeros="0" workbookViewId="0">
      <selection activeCell="I28" sqref="I28"/>
    </sheetView>
  </sheetViews>
  <sheetFormatPr defaultColWidth="9.13333333333333" defaultRowHeight="13.5"/>
  <cols>
    <col min="1" max="1" width="41.45" style="250" customWidth="1"/>
    <col min="2" max="2" width="11.0166666666667" style="251" customWidth="1"/>
    <col min="3" max="3" width="11.8833333333333" style="251" customWidth="1"/>
    <col min="4" max="4" width="11.5" style="251" customWidth="1"/>
    <col min="5" max="5" width="9.63333333333333" style="251" customWidth="1"/>
    <col min="6" max="6" width="10.0166666666667" style="251" customWidth="1"/>
    <col min="7" max="7" width="8.38333333333333" style="251" customWidth="1"/>
    <col min="8" max="8" width="11" style="250" customWidth="1"/>
    <col min="9" max="9" width="10.3833333333333" style="250" customWidth="1"/>
    <col min="10" max="10" width="9.75" style="250" customWidth="1"/>
    <col min="11" max="16384" width="9.13333333333333" style="250"/>
  </cols>
  <sheetData>
    <row r="1" ht="18.95" customHeight="1" spans="1:1">
      <c r="A1" s="7" t="s">
        <v>554</v>
      </c>
    </row>
    <row r="2" ht="27.75" customHeight="1" spans="1:10">
      <c r="A2" s="234" t="s">
        <v>555</v>
      </c>
      <c r="B2" s="234"/>
      <c r="C2" s="234"/>
      <c r="D2" s="234"/>
      <c r="E2" s="234"/>
      <c r="F2" s="234"/>
      <c r="G2" s="234"/>
      <c r="H2" s="234"/>
      <c r="I2" s="234"/>
      <c r="J2" s="234"/>
    </row>
    <row r="3" ht="18" customHeight="1" spans="1:10">
      <c r="A3" s="252" t="s">
        <v>556</v>
      </c>
      <c r="B3" s="253"/>
      <c r="C3" s="252"/>
      <c r="D3" s="253"/>
      <c r="E3" s="252"/>
      <c r="F3" s="252"/>
      <c r="G3" s="252"/>
      <c r="H3" s="252"/>
      <c r="I3" s="252"/>
      <c r="J3" s="252"/>
    </row>
    <row r="4" s="248" customFormat="1" ht="27" customHeight="1" spans="1:10">
      <c r="A4" s="254" t="s">
        <v>70</v>
      </c>
      <c r="B4" s="254" t="s">
        <v>71</v>
      </c>
      <c r="C4" s="254" t="s">
        <v>557</v>
      </c>
      <c r="D4" s="254"/>
      <c r="E4" s="254"/>
      <c r="F4" s="254"/>
      <c r="G4" s="254"/>
      <c r="H4" s="254" t="s">
        <v>558</v>
      </c>
      <c r="I4" s="254"/>
      <c r="J4" s="254"/>
    </row>
    <row r="5" s="248" customFormat="1" ht="38.25" customHeight="1" spans="1:10">
      <c r="A5" s="254"/>
      <c r="B5" s="254"/>
      <c r="C5" s="254" t="s">
        <v>559</v>
      </c>
      <c r="D5" s="254" t="s">
        <v>560</v>
      </c>
      <c r="E5" s="254" t="s">
        <v>561</v>
      </c>
      <c r="F5" s="254" t="s">
        <v>562</v>
      </c>
      <c r="G5" s="254" t="s">
        <v>563</v>
      </c>
      <c r="H5" s="254" t="s">
        <v>559</v>
      </c>
      <c r="I5" s="254" t="s">
        <v>564</v>
      </c>
      <c r="J5" s="254" t="s">
        <v>565</v>
      </c>
    </row>
    <row r="6" s="249" customFormat="1" ht="24" customHeight="1" spans="1:10">
      <c r="A6" s="255" t="s">
        <v>566</v>
      </c>
      <c r="B6" s="256">
        <f>SUM(C6,H6)</f>
        <v>167876.8</v>
      </c>
      <c r="C6" s="256">
        <f>SUM(D6:G6)</f>
        <v>96373.8</v>
      </c>
      <c r="D6" s="257">
        <v>94851.8</v>
      </c>
      <c r="E6" s="256">
        <v>301</v>
      </c>
      <c r="F6" s="257">
        <v>1071</v>
      </c>
      <c r="G6" s="257">
        <v>150</v>
      </c>
      <c r="H6" s="257">
        <f>SUM(I6:J6)</f>
        <v>71503</v>
      </c>
      <c r="I6" s="257">
        <v>71503</v>
      </c>
      <c r="J6" s="256">
        <v>0</v>
      </c>
    </row>
    <row r="7" s="249" customFormat="1" ht="24" customHeight="1" spans="1:10">
      <c r="A7" s="255" t="s">
        <v>567</v>
      </c>
      <c r="B7" s="257">
        <f t="shared" ref="B7:B17" si="0">C7+H7</f>
        <v>208400</v>
      </c>
      <c r="C7" s="257">
        <v>118400</v>
      </c>
      <c r="D7" s="257"/>
      <c r="E7" s="258"/>
      <c r="F7" s="258"/>
      <c r="G7" s="258"/>
      <c r="H7" s="257">
        <v>90000</v>
      </c>
      <c r="I7" s="257">
        <v>90000</v>
      </c>
      <c r="J7" s="255"/>
    </row>
    <row r="8" s="249" customFormat="1" ht="24" customHeight="1" spans="1:10">
      <c r="A8" s="259" t="s">
        <v>568</v>
      </c>
      <c r="B8" s="257">
        <f t="shared" si="0"/>
        <v>30734</v>
      </c>
      <c r="C8" s="257">
        <f>SUM(D8:F8)</f>
        <v>11630</v>
      </c>
      <c r="D8" s="257">
        <v>8987</v>
      </c>
      <c r="E8" s="257">
        <v>881</v>
      </c>
      <c r="F8" s="257">
        <v>1762</v>
      </c>
      <c r="G8" s="258"/>
      <c r="H8" s="257">
        <f t="shared" ref="H8" si="1">I8</f>
        <v>19104</v>
      </c>
      <c r="I8" s="257">
        <v>19104</v>
      </c>
      <c r="J8" s="255"/>
    </row>
    <row r="9" ht="24" customHeight="1" spans="1:10">
      <c r="A9" s="260" t="s">
        <v>569</v>
      </c>
      <c r="B9" s="261">
        <f t="shared" si="0"/>
        <v>22539</v>
      </c>
      <c r="C9" s="261">
        <f t="shared" ref="C9:C10" si="2">SUM(D9:F9)</f>
        <v>4680</v>
      </c>
      <c r="D9" s="261">
        <v>4680</v>
      </c>
      <c r="E9" s="261"/>
      <c r="F9" s="261"/>
      <c r="G9" s="262"/>
      <c r="H9" s="261">
        <f>SUM(I9:J9)</f>
        <v>17859</v>
      </c>
      <c r="I9" s="261">
        <v>17859</v>
      </c>
      <c r="J9" s="260"/>
    </row>
    <row r="10" ht="24" customHeight="1" spans="1:10">
      <c r="A10" s="260" t="s">
        <v>570</v>
      </c>
      <c r="B10" s="261">
        <f t="shared" si="0"/>
        <v>5552</v>
      </c>
      <c r="C10" s="261">
        <f t="shared" si="2"/>
        <v>4307</v>
      </c>
      <c r="D10" s="261">
        <v>4307</v>
      </c>
      <c r="E10" s="261"/>
      <c r="F10" s="261"/>
      <c r="G10" s="262"/>
      <c r="H10" s="261">
        <f>SUM(I10:J10)</f>
        <v>1245</v>
      </c>
      <c r="I10" s="261">
        <v>1245</v>
      </c>
      <c r="J10" s="260"/>
    </row>
    <row r="11" s="249" customFormat="1" ht="24" customHeight="1" spans="1:10">
      <c r="A11" s="255" t="s">
        <v>571</v>
      </c>
      <c r="B11" s="257">
        <f t="shared" si="0"/>
        <v>6897</v>
      </c>
      <c r="C11" s="257">
        <f t="shared" ref="C11:C17" si="3">SUM(D11:G11)</f>
        <v>5497</v>
      </c>
      <c r="D11" s="257">
        <v>5497</v>
      </c>
      <c r="E11" s="257">
        <v>0</v>
      </c>
      <c r="F11" s="257">
        <v>0</v>
      </c>
      <c r="G11" s="257">
        <v>0</v>
      </c>
      <c r="H11" s="257">
        <f>J11+I11</f>
        <v>1400</v>
      </c>
      <c r="I11" s="257">
        <v>1400</v>
      </c>
      <c r="J11" s="256">
        <v>0</v>
      </c>
    </row>
    <row r="12" ht="24" customHeight="1" spans="1:10">
      <c r="A12" s="260" t="s">
        <v>572</v>
      </c>
      <c r="B12" s="261">
        <f t="shared" si="0"/>
        <v>1345</v>
      </c>
      <c r="C12" s="261">
        <f t="shared" si="3"/>
        <v>1190</v>
      </c>
      <c r="D12" s="261">
        <v>1190</v>
      </c>
      <c r="E12" s="261"/>
      <c r="F12" s="261"/>
      <c r="G12" s="261"/>
      <c r="H12" s="261">
        <f>J12+I12</f>
        <v>155</v>
      </c>
      <c r="I12" s="261">
        <v>155</v>
      </c>
      <c r="J12" s="263"/>
    </row>
    <row r="13" ht="24" customHeight="1" spans="1:10">
      <c r="A13" s="260" t="s">
        <v>573</v>
      </c>
      <c r="B13" s="261">
        <f t="shared" si="0"/>
        <v>5552</v>
      </c>
      <c r="C13" s="261">
        <f t="shared" si="3"/>
        <v>4307</v>
      </c>
      <c r="D13" s="261">
        <v>4307</v>
      </c>
      <c r="E13" s="261"/>
      <c r="F13" s="261"/>
      <c r="G13" s="261"/>
      <c r="H13" s="261">
        <f>J13+I13</f>
        <v>1245</v>
      </c>
      <c r="I13" s="261">
        <v>1245</v>
      </c>
      <c r="J13" s="263"/>
    </row>
    <row r="14" ht="24" customHeight="1" spans="1:10">
      <c r="A14" s="255" t="s">
        <v>574</v>
      </c>
      <c r="B14" s="261">
        <f t="shared" si="0"/>
        <v>146</v>
      </c>
      <c r="C14" s="261">
        <f t="shared" si="3"/>
        <v>146</v>
      </c>
      <c r="D14" s="261">
        <v>0</v>
      </c>
      <c r="E14" s="261">
        <v>59</v>
      </c>
      <c r="F14" s="261">
        <v>85</v>
      </c>
      <c r="G14" s="261">
        <v>2</v>
      </c>
      <c r="H14" s="261">
        <f>I14+J14</f>
        <v>0</v>
      </c>
      <c r="I14" s="261">
        <v>0</v>
      </c>
      <c r="J14" s="263">
        <v>0</v>
      </c>
    </row>
    <row r="15" s="249" customFormat="1" ht="24" customHeight="1" spans="1:10">
      <c r="A15" s="255" t="s">
        <v>575</v>
      </c>
      <c r="B15" s="257">
        <f t="shared" si="0"/>
        <v>5943</v>
      </c>
      <c r="C15" s="257">
        <f t="shared" si="3"/>
        <v>3241</v>
      </c>
      <c r="D15" s="257">
        <v>3241</v>
      </c>
      <c r="E15" s="257"/>
      <c r="F15" s="257"/>
      <c r="G15" s="257"/>
      <c r="H15" s="257">
        <f>J15+I15</f>
        <v>2702</v>
      </c>
      <c r="I15" s="257">
        <v>2702</v>
      </c>
      <c r="J15" s="256"/>
    </row>
    <row r="16" s="249" customFormat="1" ht="24" customHeight="1" spans="1:10">
      <c r="A16" s="255" t="s">
        <v>576</v>
      </c>
      <c r="B16" s="257">
        <f t="shared" si="0"/>
        <v>191567.8</v>
      </c>
      <c r="C16" s="257">
        <f t="shared" si="3"/>
        <v>102360.8</v>
      </c>
      <c r="D16" s="257">
        <f>D6+D8-D11-D14</f>
        <v>98341.8</v>
      </c>
      <c r="E16" s="257">
        <f t="shared" ref="E16:G16" si="4">E6+E8-E11-E14</f>
        <v>1123</v>
      </c>
      <c r="F16" s="257">
        <f t="shared" si="4"/>
        <v>2748</v>
      </c>
      <c r="G16" s="257">
        <f t="shared" si="4"/>
        <v>148</v>
      </c>
      <c r="H16" s="257">
        <f t="shared" ref="H16:H17" si="5">SUM(I16:J16)</f>
        <v>89207</v>
      </c>
      <c r="I16" s="257">
        <f>I8+I6-I11-I14</f>
        <v>89207</v>
      </c>
      <c r="J16" s="256">
        <f>J6-J11-J14</f>
        <v>0</v>
      </c>
    </row>
    <row r="17" ht="24" customHeight="1" spans="1:10">
      <c r="A17" s="260" t="s">
        <v>577</v>
      </c>
      <c r="B17" s="261">
        <f t="shared" si="0"/>
        <v>31064</v>
      </c>
      <c r="C17" s="261">
        <f t="shared" si="3"/>
        <v>16624</v>
      </c>
      <c r="D17" s="261">
        <v>16476</v>
      </c>
      <c r="E17" s="262"/>
      <c r="F17" s="261"/>
      <c r="G17" s="261">
        <v>148</v>
      </c>
      <c r="H17" s="261">
        <f t="shared" si="5"/>
        <v>14440</v>
      </c>
      <c r="I17" s="261">
        <v>14440</v>
      </c>
      <c r="J17" s="260"/>
    </row>
    <row r="18" ht="24" customHeight="1" spans="1:10">
      <c r="A18" s="260" t="s">
        <v>578</v>
      </c>
      <c r="B18" s="261">
        <f t="shared" ref="B18:B19" si="6">C18+H18</f>
        <v>31529</v>
      </c>
      <c r="C18" s="261">
        <f t="shared" ref="C18:C19" si="7">SUM(D18:G18)</f>
        <v>15294</v>
      </c>
      <c r="D18" s="261">
        <v>15294</v>
      </c>
      <c r="E18" s="262"/>
      <c r="F18" s="261"/>
      <c r="G18" s="261"/>
      <c r="H18" s="261">
        <f t="shared" ref="H18:H19" si="8">SUM(I18:J18)</f>
        <v>16235</v>
      </c>
      <c r="I18" s="261">
        <v>16235</v>
      </c>
      <c r="J18" s="260"/>
    </row>
    <row r="19" ht="24" customHeight="1" spans="1:10">
      <c r="A19" s="260" t="s">
        <v>579</v>
      </c>
      <c r="B19" s="261">
        <f t="shared" si="6"/>
        <v>128974.8</v>
      </c>
      <c r="C19" s="261">
        <f t="shared" si="7"/>
        <v>70442.8</v>
      </c>
      <c r="D19" s="261">
        <v>66571.8</v>
      </c>
      <c r="E19" s="262">
        <v>1123</v>
      </c>
      <c r="F19" s="261">
        <v>2748</v>
      </c>
      <c r="G19" s="261"/>
      <c r="H19" s="261">
        <f t="shared" si="8"/>
        <v>58532</v>
      </c>
      <c r="I19" s="261">
        <v>58532</v>
      </c>
      <c r="J19" s="260"/>
    </row>
  </sheetData>
  <mergeCells count="6">
    <mergeCell ref="A2:J2"/>
    <mergeCell ref="A3:J3"/>
    <mergeCell ref="C4:G4"/>
    <mergeCell ref="H4:J4"/>
    <mergeCell ref="A4:A5"/>
    <mergeCell ref="B4:B5"/>
  </mergeCells>
  <printOptions horizontalCentered="1"/>
  <pageMargins left="0.590277777777778" right="0.590277777777778" top="0.786805555555556" bottom="0.786805555555556" header="0.511805555555556" footer="0.590277777777778"/>
  <pageSetup paperSize="9" orientation="landscape" horizontalDpi="600"/>
  <headerFooter alignWithMargins="0">
    <oddFooter>&amp;R  &amp;"-"&amp;14- &amp;P -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表1 </vt:lpstr>
      <vt:lpstr>表2 </vt:lpstr>
      <vt:lpstr>表3</vt:lpstr>
      <vt:lpstr>表4 </vt:lpstr>
      <vt:lpstr>表5 </vt:lpstr>
      <vt:lpstr>表6 </vt:lpstr>
      <vt:lpstr>表7 </vt:lpstr>
      <vt:lpstr>表8 </vt:lpstr>
      <vt:lpstr>表9 </vt:lpstr>
      <vt:lpstr>表10</vt:lpstr>
      <vt:lpstr>表11 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表25</vt:lpstr>
      <vt:lpstr>表26</vt:lpstr>
      <vt:lpstr>表27</vt:lpstr>
      <vt:lpstr>表28</vt:lpstr>
      <vt:lpstr>表29</vt:lpstr>
      <vt:lpstr>表30</vt:lpstr>
      <vt:lpstr>表31</vt:lpstr>
      <vt:lpstr>表32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陈鑫</cp:lastModifiedBy>
  <dcterms:created xsi:type="dcterms:W3CDTF">2015-06-05T18:17:00Z</dcterms:created>
  <cp:lastPrinted>2023-08-02T10:48:00Z</cp:lastPrinted>
  <dcterms:modified xsi:type="dcterms:W3CDTF">2023-08-19T07:08:10Z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D00E4B8D53604B4FA13978F2766E18D9_13</vt:lpwstr>
  </property>
  <property fmtid="{D5CDD505-2E9C-101B-9397-08002B2CF9AE}" pid="3" name="KSOProductBuildVer">
    <vt:lpwstr>2052-10.8.2.6990</vt:lpwstr>
  </property>
  <property fmtid="{D5CDD505-2E9C-101B-9397-08002B2CF9AE}" pid="4" name="KSORubyTemplateID" linkTarget="0">
    <vt:lpwstr>14</vt:lpwstr>
  </property>
</Properties>
</file>